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wayusafoundation.sharepoint.com/sites/Programs/Documents/Programs_Operations_Reporting/Monthly_Operations_Reports/"/>
    </mc:Choice>
  </mc:AlternateContent>
  <xr:revisionPtr revIDLastSave="1" documentId="8_{BA64FC47-8413-47AD-8DF6-EF98B348E948}" xr6:coauthVersionLast="47" xr6:coauthVersionMax="47" xr10:uidLastSave="{41C0ACD8-FAB4-4B3B-906F-8DECFB5C3D88}"/>
  <bookViews>
    <workbookView xWindow="-120" yWindow="-120" windowWidth="29040" windowHeight="15720" activeTab="1" xr2:uid="{00000000-000D-0000-FFFF-FFFF00000000}"/>
  </bookViews>
  <sheets>
    <sheet name="Procedures" sheetId="9" r:id="rId1"/>
    <sheet name="Forecast_Tool" sheetId="6" r:id="rId2"/>
  </sheets>
  <definedNames>
    <definedName name="_xlnm.Print_Area" localSheetId="1">Forecast_Tool!$B$2:$T$40</definedName>
    <definedName name="_xlnm.Print_Area" localSheetId="0">Procedures!$A$1:$AA$38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6" l="1"/>
  <c r="T6" i="6"/>
  <c r="S2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48" i="6"/>
  <c r="C58" i="6"/>
  <c r="C59" i="6" s="1"/>
  <c r="D8" i="6"/>
  <c r="P47" i="6" s="1"/>
  <c r="D48" i="6" s="1"/>
  <c r="T8" i="6" l="1"/>
  <c r="N48" i="6"/>
  <c r="F48" i="6"/>
  <c r="G48" i="6"/>
  <c r="Q47" i="6"/>
  <c r="C60" i="6"/>
  <c r="C61" i="6" l="1"/>
  <c r="C62" i="6" l="1"/>
  <c r="C63" i="6" l="1"/>
  <c r="C64" i="6" l="1"/>
  <c r="C65" i="6" l="1"/>
  <c r="C66" i="6" l="1"/>
  <c r="C67" i="6" l="1"/>
  <c r="C68" i="6" l="1"/>
  <c r="C69" i="6" l="1"/>
  <c r="C70" i="6" l="1"/>
  <c r="C71" i="6" l="1"/>
  <c r="C72" i="6" l="1"/>
  <c r="C73" i="6" l="1"/>
  <c r="C74" i="6" l="1"/>
  <c r="C75" i="6" l="1"/>
  <c r="C76" i="6" l="1"/>
  <c r="C77" i="6" l="1"/>
  <c r="C78" i="6" l="1"/>
  <c r="C79" i="6" l="1"/>
  <c r="C80" i="6" l="1"/>
  <c r="C81" i="6" l="1"/>
  <c r="C82" i="6" l="1"/>
  <c r="C83" i="6" l="1"/>
  <c r="C84" i="6" l="1"/>
  <c r="C85" i="6" l="1"/>
  <c r="C86" i="6" l="1"/>
  <c r="C87" i="6" l="1"/>
  <c r="C88" i="6" l="1"/>
  <c r="C89" i="6" l="1"/>
  <c r="C90" i="6" l="1"/>
  <c r="C91" i="6" l="1"/>
  <c r="C92" i="6" l="1"/>
  <c r="C93" i="6" l="1"/>
  <c r="C94" i="6" l="1"/>
  <c r="C95" i="6" l="1"/>
  <c r="C96" i="6" l="1"/>
  <c r="C97" i="6" l="1"/>
  <c r="T12" i="6" l="1"/>
  <c r="T11" i="6"/>
  <c r="K48" i="6" l="1"/>
  <c r="M48" i="6" l="1"/>
  <c r="P48" i="6" s="1"/>
  <c r="G49" i="6" s="1"/>
  <c r="N49" i="6" l="1"/>
  <c r="F49" i="6"/>
  <c r="D49" i="6"/>
  <c r="Q48" i="6"/>
  <c r="K49" i="6" l="1"/>
  <c r="M49" i="6" l="1"/>
  <c r="P49" i="6" l="1"/>
  <c r="G50" i="6" l="1"/>
  <c r="N50" i="6"/>
  <c r="Q49" i="6"/>
  <c r="F50" i="6"/>
  <c r="D50" i="6"/>
  <c r="K50" i="6" l="1"/>
  <c r="M50" i="6" l="1"/>
  <c r="P50" i="6" s="1"/>
  <c r="G51" i="6" l="1"/>
  <c r="Q50" i="6"/>
  <c r="D51" i="6"/>
  <c r="F51" i="6"/>
  <c r="N51" i="6"/>
  <c r="K51" i="6" l="1"/>
  <c r="M51" i="6" l="1"/>
  <c r="P51" i="6" s="1"/>
  <c r="G52" i="6" l="1"/>
  <c r="D52" i="6"/>
  <c r="Q51" i="6"/>
  <c r="F52" i="6"/>
  <c r="K52" i="6" s="1"/>
  <c r="N52" i="6"/>
  <c r="M52" i="6" l="1"/>
  <c r="P52" i="6" s="1"/>
  <c r="G53" i="6" l="1"/>
  <c r="F53" i="6"/>
  <c r="K53" i="6" s="1"/>
  <c r="M53" i="6" s="1"/>
  <c r="D53" i="6"/>
  <c r="N53" i="6"/>
  <c r="Q52" i="6"/>
  <c r="P53" i="6" l="1"/>
  <c r="G54" i="6" l="1"/>
  <c r="D54" i="6"/>
  <c r="N54" i="6"/>
  <c r="F54" i="6"/>
  <c r="K54" i="6" s="1"/>
  <c r="M54" i="6" s="1"/>
  <c r="Q53" i="6"/>
  <c r="P54" i="6" l="1"/>
  <c r="G55" i="6" l="1"/>
  <c r="F55" i="6"/>
  <c r="K55" i="6" s="1"/>
  <c r="M55" i="6" s="1"/>
  <c r="N55" i="6"/>
  <c r="Q54" i="6"/>
  <c r="D55" i="6"/>
  <c r="P55" i="6" l="1"/>
  <c r="G56" i="6" s="1"/>
  <c r="Q55" i="6" l="1"/>
  <c r="F56" i="6"/>
  <c r="K56" i="6" s="1"/>
  <c r="M56" i="6" s="1"/>
  <c r="D56" i="6"/>
  <c r="N56" i="6"/>
  <c r="P56" i="6" l="1"/>
  <c r="G57" i="6" l="1"/>
  <c r="Q56" i="6"/>
  <c r="F57" i="6"/>
  <c r="K57" i="6" s="1"/>
  <c r="M57" i="6" s="1"/>
  <c r="D57" i="6"/>
  <c r="N57" i="6"/>
  <c r="P57" i="6" l="1"/>
  <c r="G58" i="6" l="1"/>
  <c r="D58" i="6"/>
  <c r="N58" i="6"/>
  <c r="F58" i="6"/>
  <c r="K58" i="6" s="1"/>
  <c r="M58" i="6" s="1"/>
  <c r="Q57" i="6"/>
  <c r="P58" i="6" l="1"/>
  <c r="D59" i="6" l="1"/>
  <c r="F59" i="6"/>
  <c r="K59" i="6" s="1"/>
  <c r="M59" i="6" s="1"/>
  <c r="G59" i="6"/>
  <c r="Q58" i="6"/>
  <c r="N59" i="6"/>
  <c r="P59" i="6" l="1"/>
  <c r="G60" i="6" l="1"/>
  <c r="N60" i="6"/>
  <c r="D60" i="6"/>
  <c r="F60" i="6"/>
  <c r="K60" i="6" s="1"/>
  <c r="M60" i="6" s="1"/>
  <c r="Q59" i="6"/>
  <c r="P60" i="6" l="1"/>
  <c r="D61" i="6" l="1"/>
  <c r="Q60" i="6"/>
  <c r="N61" i="6"/>
  <c r="G61" i="6"/>
  <c r="F61" i="6"/>
  <c r="K61" i="6" s="1"/>
  <c r="M61" i="6" s="1"/>
  <c r="P61" i="6" l="1"/>
  <c r="D62" i="6" l="1"/>
  <c r="N62" i="6"/>
  <c r="F62" i="6"/>
  <c r="K62" i="6" s="1"/>
  <c r="M62" i="6" s="1"/>
  <c r="G62" i="6"/>
  <c r="Q61" i="6"/>
  <c r="P62" i="6" l="1"/>
  <c r="N63" i="6" l="1"/>
  <c r="G63" i="6"/>
  <c r="Q62" i="6"/>
  <c r="F63" i="6"/>
  <c r="K63" i="6" s="1"/>
  <c r="M63" i="6" s="1"/>
  <c r="D63" i="6"/>
  <c r="P63" i="6" l="1"/>
  <c r="F64" i="6" l="1"/>
  <c r="K64" i="6" s="1"/>
  <c r="M64" i="6" s="1"/>
  <c r="G64" i="6"/>
  <c r="Q63" i="6"/>
  <c r="D64" i="6"/>
  <c r="N64" i="6"/>
  <c r="P64" i="6" l="1"/>
  <c r="G65" i="6" l="1"/>
  <c r="N65" i="6"/>
  <c r="Q64" i="6"/>
  <c r="F65" i="6"/>
  <c r="K65" i="6" s="1"/>
  <c r="M65" i="6" s="1"/>
  <c r="D65" i="6"/>
  <c r="P65" i="6" l="1"/>
  <c r="G66" i="6" l="1"/>
  <c r="D66" i="6"/>
  <c r="F66" i="6"/>
  <c r="K66" i="6" s="1"/>
  <c r="M66" i="6" s="1"/>
  <c r="Q65" i="6"/>
  <c r="N66" i="6"/>
  <c r="P66" i="6" l="1"/>
  <c r="G67" i="6" l="1"/>
  <c r="Q66" i="6"/>
  <c r="F67" i="6"/>
  <c r="K67" i="6" s="1"/>
  <c r="M67" i="6" s="1"/>
  <c r="N67" i="6"/>
  <c r="D67" i="6"/>
  <c r="P67" i="6" l="1"/>
  <c r="G68" i="6" s="1"/>
  <c r="D68" i="6"/>
  <c r="N68" i="6"/>
  <c r="Q67" i="6"/>
  <c r="F68" i="6" l="1"/>
  <c r="K68" i="6" s="1"/>
  <c r="M68" i="6" s="1"/>
  <c r="P68" i="6"/>
  <c r="D69" i="6" l="1"/>
  <c r="N69" i="6"/>
  <c r="G69" i="6"/>
  <c r="Q68" i="6"/>
  <c r="F69" i="6"/>
  <c r="K69" i="6" s="1"/>
  <c r="M69" i="6" s="1"/>
  <c r="P69" i="6" l="1"/>
  <c r="D70" i="6" l="1"/>
  <c r="Q69" i="6"/>
  <c r="N70" i="6"/>
  <c r="F70" i="6"/>
  <c r="K70" i="6" s="1"/>
  <c r="M70" i="6" s="1"/>
  <c r="G70" i="6"/>
  <c r="P70" i="6" l="1"/>
  <c r="F71" i="6" l="1"/>
  <c r="K71" i="6" s="1"/>
  <c r="M71" i="6" s="1"/>
  <c r="G71" i="6"/>
  <c r="N71" i="6"/>
  <c r="D71" i="6"/>
  <c r="Q70" i="6"/>
  <c r="P71" i="6" l="1"/>
  <c r="N72" i="6" l="1"/>
  <c r="Q71" i="6"/>
  <c r="F72" i="6"/>
  <c r="K72" i="6" s="1"/>
  <c r="M72" i="6" s="1"/>
  <c r="G72" i="6"/>
  <c r="D72" i="6"/>
  <c r="P72" i="6" l="1"/>
  <c r="G73" i="6" l="1"/>
  <c r="N73" i="6"/>
  <c r="Q72" i="6"/>
  <c r="D73" i="6"/>
  <c r="F73" i="6"/>
  <c r="K73" i="6" s="1"/>
  <c r="M73" i="6" s="1"/>
  <c r="P73" i="6" l="1"/>
  <c r="N74" i="6" l="1"/>
  <c r="G74" i="6"/>
  <c r="F74" i="6"/>
  <c r="K74" i="6" s="1"/>
  <c r="M74" i="6" s="1"/>
  <c r="D74" i="6"/>
  <c r="Q73" i="6"/>
  <c r="P74" i="6" l="1"/>
  <c r="F75" i="6" l="1"/>
  <c r="K75" i="6" s="1"/>
  <c r="M75" i="6" s="1"/>
  <c r="G75" i="6"/>
  <c r="N75" i="6"/>
  <c r="D75" i="6"/>
  <c r="Q74" i="6"/>
  <c r="P75" i="6" l="1"/>
  <c r="G76" i="6"/>
  <c r="Q75" i="6"/>
  <c r="N76" i="6"/>
  <c r="F76" i="6"/>
  <c r="K76" i="6" s="1"/>
  <c r="M76" i="6" s="1"/>
  <c r="D76" i="6"/>
  <c r="P76" i="6" l="1"/>
  <c r="G77" i="6"/>
  <c r="D77" i="6"/>
  <c r="N77" i="6"/>
  <c r="F77" i="6"/>
  <c r="K77" i="6" s="1"/>
  <c r="M77" i="6" s="1"/>
  <c r="Q76" i="6"/>
  <c r="P77" i="6" l="1"/>
  <c r="G78" i="6" l="1"/>
  <c r="Q77" i="6"/>
  <c r="F78" i="6"/>
  <c r="K78" i="6" s="1"/>
  <c r="M78" i="6" s="1"/>
  <c r="D78" i="6"/>
  <c r="N78" i="6"/>
  <c r="P78" i="6" l="1"/>
  <c r="G79" i="6" l="1"/>
  <c r="D79" i="6"/>
  <c r="N79" i="6"/>
  <c r="F79" i="6"/>
  <c r="K79" i="6" s="1"/>
  <c r="M79" i="6" s="1"/>
  <c r="Q78" i="6"/>
  <c r="P79" i="6" l="1"/>
  <c r="G80" i="6" l="1"/>
  <c r="D80" i="6"/>
  <c r="F80" i="6"/>
  <c r="K80" i="6" s="1"/>
  <c r="M80" i="6" s="1"/>
  <c r="N80" i="6"/>
  <c r="Q79" i="6"/>
  <c r="P80" i="6" l="1"/>
  <c r="G81" i="6" l="1"/>
  <c r="D81" i="6"/>
  <c r="N81" i="6"/>
  <c r="F81" i="6"/>
  <c r="K81" i="6" s="1"/>
  <c r="M81" i="6" s="1"/>
  <c r="Q80" i="6"/>
  <c r="P81" i="6" l="1"/>
  <c r="G82" i="6" l="1"/>
  <c r="F82" i="6"/>
  <c r="K82" i="6" s="1"/>
  <c r="M82" i="6" s="1"/>
  <c r="N82" i="6"/>
  <c r="D82" i="6"/>
  <c r="Q81" i="6"/>
  <c r="P82" i="6" l="1"/>
  <c r="G83" i="6" s="1"/>
  <c r="N83" i="6"/>
  <c r="D83" i="6"/>
  <c r="Q82" i="6"/>
  <c r="F83" i="6"/>
  <c r="K83" i="6" s="1"/>
  <c r="M83" i="6" s="1"/>
  <c r="P83" i="6" l="1"/>
  <c r="G84" i="6" s="1"/>
  <c r="F84" i="6"/>
  <c r="K84" i="6" s="1"/>
  <c r="M84" i="6" s="1"/>
  <c r="D84" i="6"/>
  <c r="N84" i="6"/>
  <c r="Q83" i="6"/>
  <c r="P84" i="6" l="1"/>
  <c r="G85" i="6" s="1"/>
  <c r="F85" i="6" l="1"/>
  <c r="K85" i="6" s="1"/>
  <c r="M85" i="6" s="1"/>
  <c r="D85" i="6"/>
  <c r="N85" i="6"/>
  <c r="Q84" i="6"/>
  <c r="P85" i="6" l="1"/>
  <c r="G86" i="6" s="1"/>
  <c r="F86" i="6" l="1"/>
  <c r="K86" i="6" s="1"/>
  <c r="M86" i="6" s="1"/>
  <c r="D86" i="6"/>
  <c r="N86" i="6"/>
  <c r="Q85" i="6"/>
  <c r="P86" i="6" l="1"/>
  <c r="G87" i="6" s="1"/>
  <c r="F87" i="6" l="1"/>
  <c r="K87" i="6" s="1"/>
  <c r="M87" i="6" s="1"/>
  <c r="D87" i="6"/>
  <c r="N87" i="6"/>
  <c r="Q86" i="6"/>
  <c r="P87" i="6" l="1"/>
  <c r="G88" i="6" s="1"/>
  <c r="F88" i="6" l="1"/>
  <c r="K88" i="6" s="1"/>
  <c r="M88" i="6" s="1"/>
  <c r="D88" i="6"/>
  <c r="N88" i="6"/>
  <c r="Q87" i="6"/>
  <c r="P88" i="6" l="1"/>
  <c r="G89" i="6" s="1"/>
  <c r="F89" i="6" l="1"/>
  <c r="K89" i="6" s="1"/>
  <c r="M89" i="6" s="1"/>
  <c r="D89" i="6"/>
  <c r="N89" i="6"/>
  <c r="Q88" i="6"/>
  <c r="P89" i="6" l="1"/>
  <c r="G90" i="6" s="1"/>
  <c r="F90" i="6" l="1"/>
  <c r="K90" i="6" s="1"/>
  <c r="M90" i="6" s="1"/>
  <c r="D90" i="6"/>
  <c r="N90" i="6"/>
  <c r="Q89" i="6"/>
  <c r="P90" i="6" l="1"/>
  <c r="G91" i="6" s="1"/>
  <c r="F91" i="6" l="1"/>
  <c r="K91" i="6" s="1"/>
  <c r="M91" i="6" s="1"/>
  <c r="D91" i="6"/>
  <c r="N91" i="6"/>
  <c r="Q90" i="6"/>
  <c r="P91" i="6" l="1"/>
  <c r="G92" i="6" s="1"/>
  <c r="F92" i="6" l="1"/>
  <c r="K92" i="6" s="1"/>
  <c r="M92" i="6" s="1"/>
  <c r="D92" i="6"/>
  <c r="N92" i="6"/>
  <c r="Q91" i="6"/>
  <c r="P92" i="6" l="1"/>
  <c r="G93" i="6" s="1"/>
  <c r="F93" i="6" l="1"/>
  <c r="K93" i="6" s="1"/>
  <c r="M93" i="6" s="1"/>
  <c r="D93" i="6"/>
  <c r="N93" i="6"/>
  <c r="Q92" i="6"/>
  <c r="P93" i="6" l="1"/>
  <c r="G94" i="6" s="1"/>
  <c r="F94" i="6" l="1"/>
  <c r="K94" i="6" s="1"/>
  <c r="M94" i="6" s="1"/>
  <c r="D94" i="6"/>
  <c r="N94" i="6"/>
  <c r="Q93" i="6"/>
  <c r="P94" i="6" l="1"/>
  <c r="G95" i="6" s="1"/>
  <c r="F95" i="6" l="1"/>
  <c r="K95" i="6" s="1"/>
  <c r="M95" i="6" s="1"/>
  <c r="D95" i="6"/>
  <c r="N95" i="6"/>
  <c r="Q94" i="6"/>
  <c r="P95" i="6" l="1"/>
  <c r="G96" i="6" s="1"/>
  <c r="F96" i="6" l="1"/>
  <c r="K96" i="6" s="1"/>
  <c r="M96" i="6" s="1"/>
  <c r="D96" i="6"/>
  <c r="N96" i="6"/>
  <c r="Q95" i="6"/>
  <c r="P96" i="6" l="1"/>
  <c r="G97" i="6" s="1"/>
  <c r="T18" i="6" s="1"/>
  <c r="F97" i="6" l="1"/>
  <c r="D97" i="6"/>
  <c r="N97" i="6"/>
  <c r="T17" i="6" s="1"/>
  <c r="Q96" i="6"/>
  <c r="K97" i="6" l="1"/>
  <c r="T21" i="6"/>
  <c r="M97" i="6" l="1"/>
  <c r="T13" i="6"/>
  <c r="T16" i="6" l="1"/>
  <c r="P97" i="6"/>
  <c r="Q97" i="6" l="1"/>
  <c r="T23" i="6"/>
</calcChain>
</file>

<file path=xl/sharedStrings.xml><?xml version="1.0" encoding="utf-8"?>
<sst xmlns="http://schemas.openxmlformats.org/spreadsheetml/2006/main" count="72" uniqueCount="65">
  <si>
    <t>Beginning Balance</t>
  </si>
  <si>
    <t>Cash Inflows</t>
  </si>
  <si>
    <t>Passive Income</t>
  </si>
  <si>
    <t>Potential Grant Amount</t>
  </si>
  <si>
    <t>Ending Balance</t>
  </si>
  <si>
    <t>Outflows</t>
  </si>
  <si>
    <t>Year</t>
  </si>
  <si>
    <t>Starting Balance</t>
  </si>
  <si>
    <t>Cash Grant (5%)</t>
  </si>
  <si>
    <t>General Donation Dollars</t>
  </si>
  <si>
    <t>Product Grant Donation Dollars</t>
  </si>
  <si>
    <t>Cash Grant (% Returned)</t>
  </si>
  <si>
    <t>Investment Earnings Percentage</t>
  </si>
  <si>
    <t>FFE Contribution (1%)</t>
  </si>
  <si>
    <t>Do you have an existing endowment account with the MidwayUSA Foundation?</t>
  </si>
  <si>
    <t>y</t>
  </si>
  <si>
    <t>3(b)</t>
  </si>
  <si>
    <t>variable</t>
  </si>
  <si>
    <t>Annual Cash Grant</t>
  </si>
  <si>
    <t>Passive Growth (Net)</t>
  </si>
  <si>
    <t>Matching Dollars (1:1)</t>
  </si>
  <si>
    <t>[10]</t>
  </si>
  <si>
    <t>[9]</t>
  </si>
  <si>
    <t>[4]</t>
  </si>
  <si>
    <t>[5]</t>
  </si>
  <si>
    <t>[6]</t>
  </si>
  <si>
    <t>[7]</t>
  </si>
  <si>
    <t>[8]</t>
  </si>
  <si>
    <t>MidwayUSA Foundation - Endowment Forecast Tool</t>
  </si>
  <si>
    <t>Fundraising Strategies</t>
  </si>
  <si>
    <t>Grant Distributions</t>
  </si>
  <si>
    <t>Existing Balance | If [1] is yes, enter the approximate balance.</t>
  </si>
  <si>
    <t>Initial Match | Your initial contribution [3] will be matched 1:1 by the Potterfield Matching Program.</t>
  </si>
  <si>
    <t>General Donations | Enter an annual estimate in dollars.</t>
  </si>
  <si>
    <t>Initial Contribution | If [1] is no, enter an amount for an initial contribution.</t>
  </si>
  <si>
    <t>Product Grant Donations | Enter an annual estimate in dollars.</t>
  </si>
  <si>
    <t>Cash Grant Donated Back | Consider donating back a percentage of your annual cash grant.  Enter a percentage.</t>
  </si>
  <si>
    <t>Potterfield Matching Program | Contributions to your Endowment Account [4,5,6] will be matched 1:1.</t>
  </si>
  <si>
    <t>Investment Earnings | This 7% baseline is fair and slightly conservative, as compared to the long term growth displayed by the S&amp;P 500.</t>
  </si>
  <si>
    <t>Foundation Support | This distribution is to ensure that the Foundation can live on, and continue to help fund youth shooters in your community, in perpetuity.</t>
  </si>
  <si>
    <t>Universities</t>
  </si>
  <si>
    <t>Harvard University</t>
  </si>
  <si>
    <t>University of Texas System</t>
  </si>
  <si>
    <t>Yale University</t>
  </si>
  <si>
    <t>Foundations</t>
  </si>
  <si>
    <t>Bill &amp; Melinda Gates Foundation</t>
  </si>
  <si>
    <t>Ford Foundation</t>
  </si>
  <si>
    <t>Walton Family Foundation</t>
  </si>
  <si>
    <t>Cultural and Arts Organizations</t>
  </si>
  <si>
    <t>The Metropolitan Museum of Art</t>
  </si>
  <si>
    <t>The Kennedy Center</t>
  </si>
  <si>
    <t>The New York Public Library</t>
  </si>
  <si>
    <t>Healthcare and Medical Research Institutions</t>
  </si>
  <si>
    <t>Mayo Clinic</t>
  </si>
  <si>
    <t>St. Jude Children's Research Hospital</t>
  </si>
  <si>
    <t>Establishing an endowment provides long-term financial stability and ensures that an organization's mission can be sustained over time.</t>
  </si>
  <si>
    <t>Examples:</t>
  </si>
  <si>
    <t>The concept of an endowment is something that an average person may never think about but they are quite common.</t>
  </si>
  <si>
    <t>Cleveland Clinic</t>
  </si>
  <si>
    <t>This tool is designed to help display the power of an Endowment.</t>
  </si>
  <si>
    <t>The "Forecast Tool" worksheet allows the user to input parameters that they feel are achievable for their community and view the results over time.</t>
  </si>
  <si>
    <t>Data Entry cells are formatted in green.</t>
  </si>
  <si>
    <t>All other cells are calculated from the user's input.</t>
  </si>
  <si>
    <t>Input Years
(1-50)</t>
  </si>
  <si>
    <t>v20250207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</si>
</sst>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[$$-409]* #,##0_);_([$$-409]* \(#,##0\);_([$$-409]* &quot;-&quot;??_);_(@_)"/>
  </numFmts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4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i/>
      <sz val="9"/>
      <color theme="1" tint="0.1499984740745262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64" fontId="6" fillId="5" borderId="0" xfId="1" applyNumberFormat="1" applyFont="1" applyFill="1" applyBorder="1" applyAlignment="1" applyProtection="1">
      <alignment horizontal="center" vertical="center" wrapText="1"/>
    </xf>
    <xf numFmtId="164" fontId="2" fillId="6" borderId="0" xfId="1" applyNumberFormat="1" applyFont="1" applyFill="1" applyBorder="1" applyAlignment="1" applyProtection="1">
      <alignment horizontal="left" vertical="center" wrapText="1"/>
    </xf>
    <xf numFmtId="164" fontId="2" fillId="6" borderId="0" xfId="1" applyNumberFormat="1" applyFont="1" applyFill="1" applyBorder="1" applyAlignment="1" applyProtection="1">
      <alignment horizontal="center" vertical="center" wrapText="1"/>
    </xf>
    <xf numFmtId="164" fontId="2" fillId="5" borderId="0" xfId="1" applyNumberFormat="1" applyFont="1" applyFill="1" applyBorder="1" applyAlignment="1" applyProtection="1">
      <alignment vertical="center"/>
    </xf>
    <xf numFmtId="164" fontId="2" fillId="8" borderId="0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Protection="1"/>
    <xf numFmtId="164" fontId="7" fillId="4" borderId="0" xfId="1" applyNumberFormat="1" applyFont="1" applyFill="1" applyBorder="1" applyAlignment="1" applyProtection="1">
      <alignment horizontal="center"/>
    </xf>
    <xf numFmtId="164" fontId="6" fillId="6" borderId="0" xfId="1" applyNumberFormat="1" applyFont="1" applyFill="1" applyBorder="1" applyAlignment="1" applyProtection="1">
      <alignment horizontal="center" vertical="center" wrapText="1"/>
    </xf>
    <xf numFmtId="164" fontId="6" fillId="8" borderId="0" xfId="1" applyNumberFormat="1" applyFont="1" applyFill="1" applyBorder="1" applyAlignment="1" applyProtection="1">
      <alignment horizontal="center" vertical="center" wrapText="1"/>
    </xf>
    <xf numFmtId="164" fontId="9" fillId="9" borderId="0" xfId="1" applyNumberFormat="1" applyFont="1" applyFill="1" applyBorder="1" applyProtection="1"/>
    <xf numFmtId="164" fontId="4" fillId="3" borderId="0" xfId="1" applyNumberFormat="1" applyFont="1" applyFill="1" applyBorder="1" applyProtection="1"/>
    <xf numFmtId="164" fontId="4" fillId="7" borderId="0" xfId="1" applyNumberFormat="1" applyFont="1" applyFill="1" applyBorder="1" applyProtection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 applyProtection="1"/>
    <xf numFmtId="43" fontId="4" fillId="0" borderId="0" xfId="1" applyFont="1" applyProtection="1"/>
    <xf numFmtId="0" fontId="10" fillId="6" borderId="3" xfId="0" applyFont="1" applyFill="1" applyBorder="1" applyAlignment="1">
      <alignment horizontal="left"/>
    </xf>
    <xf numFmtId="164" fontId="11" fillId="6" borderId="4" xfId="1" applyNumberFormat="1" applyFont="1" applyFill="1" applyBorder="1" applyProtection="1"/>
    <xf numFmtId="43" fontId="11" fillId="6" borderId="4" xfId="1" applyFont="1" applyFill="1" applyBorder="1" applyProtection="1"/>
    <xf numFmtId="0" fontId="11" fillId="6" borderId="4" xfId="0" applyFont="1" applyFill="1" applyBorder="1"/>
    <xf numFmtId="164" fontId="10" fillId="13" borderId="0" xfId="0" applyNumberFormat="1" applyFont="1" applyFill="1" applyAlignment="1">
      <alignment horizontal="left"/>
    </xf>
    <xf numFmtId="0" fontId="12" fillId="13" borderId="0" xfId="0" applyFont="1" applyFill="1" applyAlignment="1">
      <alignment horizontal="center"/>
    </xf>
    <xf numFmtId="164" fontId="3" fillId="0" borderId="0" xfId="1" applyNumberFormat="1" applyFont="1" applyBorder="1" applyProtection="1"/>
    <xf numFmtId="164" fontId="4" fillId="0" borderId="0" xfId="1" applyNumberFormat="1" applyFont="1" applyBorder="1" applyProtection="1"/>
    <xf numFmtId="43" fontId="4" fillId="0" borderId="0" xfId="1" applyFont="1" applyBorder="1" applyProtection="1"/>
    <xf numFmtId="0" fontId="14" fillId="4" borderId="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/>
    </xf>
    <xf numFmtId="43" fontId="7" fillId="12" borderId="1" xfId="1" applyFont="1" applyFill="1" applyBorder="1" applyProtection="1"/>
    <xf numFmtId="0" fontId="7" fillId="12" borderId="1" xfId="0" applyFont="1" applyFill="1" applyBorder="1"/>
    <xf numFmtId="0" fontId="7" fillId="12" borderId="7" xfId="0" applyFont="1" applyFill="1" applyBorder="1"/>
    <xf numFmtId="164" fontId="5" fillId="10" borderId="2" xfId="1" applyNumberFormat="1" applyFont="1" applyFill="1" applyBorder="1" applyProtection="1"/>
    <xf numFmtId="0" fontId="6" fillId="13" borderId="6" xfId="0" applyFont="1" applyFill="1" applyBorder="1" applyAlignment="1">
      <alignment horizontal="center"/>
    </xf>
    <xf numFmtId="164" fontId="4" fillId="3" borderId="2" xfId="0" applyNumberFormat="1" applyFont="1" applyFill="1" applyBorder="1"/>
    <xf numFmtId="164" fontId="5" fillId="10" borderId="2" xfId="1" applyNumberFormat="1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/>
    </xf>
    <xf numFmtId="164" fontId="12" fillId="6" borderId="5" xfId="1" applyNumberFormat="1" applyFont="1" applyFill="1" applyBorder="1" applyProtection="1"/>
    <xf numFmtId="0" fontId="11" fillId="6" borderId="5" xfId="0" applyFont="1" applyFill="1" applyBorder="1" applyAlignment="1">
      <alignment horizontal="center"/>
    </xf>
    <xf numFmtId="164" fontId="11" fillId="6" borderId="5" xfId="1" applyNumberFormat="1" applyFont="1" applyFill="1" applyBorder="1" applyProtection="1"/>
    <xf numFmtId="43" fontId="11" fillId="6" borderId="5" xfId="1" applyFont="1" applyFill="1" applyBorder="1" applyProtection="1"/>
    <xf numFmtId="0" fontId="11" fillId="6" borderId="5" xfId="0" applyFont="1" applyFill="1" applyBorder="1"/>
    <xf numFmtId="165" fontId="12" fillId="6" borderId="5" xfId="1" applyNumberFormat="1" applyFont="1" applyFill="1" applyBorder="1" applyProtection="1"/>
    <xf numFmtId="0" fontId="4" fillId="4" borderId="0" xfId="0" applyFont="1" applyFill="1"/>
    <xf numFmtId="0" fontId="8" fillId="11" borderId="0" xfId="0" applyFont="1" applyFill="1"/>
    <xf numFmtId="164" fontId="8" fillId="11" borderId="0" xfId="0" applyNumberFormat="1" applyFont="1" applyFill="1"/>
    <xf numFmtId="164" fontId="4" fillId="3" borderId="0" xfId="0" applyNumberFormat="1" applyFont="1" applyFill="1"/>
    <xf numFmtId="164" fontId="4" fillId="7" borderId="0" xfId="0" applyNumberFormat="1" applyFont="1" applyFill="1"/>
    <xf numFmtId="0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4" fillId="2" borderId="2" xfId="1" applyNumberFormat="1" applyFont="1" applyFill="1" applyBorder="1" applyAlignment="1" applyProtection="1">
      <alignment horizontal="center"/>
      <protection locked="0"/>
    </xf>
    <xf numFmtId="164" fontId="5" fillId="10" borderId="2" xfId="1" applyNumberFormat="1" applyFont="1" applyFill="1" applyBorder="1" applyProtection="1">
      <protection locked="0"/>
    </xf>
    <xf numFmtId="9" fontId="4" fillId="2" borderId="2" xfId="2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15" fillId="2" borderId="6" xfId="0" applyFont="1" applyFill="1" applyBorder="1"/>
    <xf numFmtId="0" fontId="15" fillId="2" borderId="1" xfId="0" applyFont="1" applyFill="1" applyBorder="1"/>
    <xf numFmtId="0" fontId="15" fillId="2" borderId="7" xfId="0" applyFont="1" applyFill="1" applyBorder="1"/>
    <xf numFmtId="0" fontId="15" fillId="4" borderId="6" xfId="0" applyFont="1" applyFill="1" applyBorder="1"/>
    <xf numFmtId="0" fontId="15" fillId="4" borderId="1" xfId="0" applyFont="1" applyFill="1" applyBorder="1"/>
    <xf numFmtId="0" fontId="15" fillId="4" borderId="7" xfId="0" applyFont="1" applyFill="1" applyBorder="1"/>
    <xf numFmtId="0" fontId="18" fillId="4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0000FF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50 Year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Forecast_Tool!$C$47:$C$97</c:f>
              <c:numCache>
                <c:formatCode>_(* #,##0_);_(* \(#,##0\);_(* "-"??_);_(@_)</c:formatCode>
                <c:ptCount val="5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Forecast_Tool!$P$47:$P$97</c:f>
              <c:numCache>
                <c:formatCode>_(* #,##0_);_(* \(#,##0\);_(* "-"??_);_(@_)</c:formatCode>
                <c:ptCount val="51"/>
                <c:pt idx="0">
                  <c:v>1000</c:v>
                </c:pt>
                <c:pt idx="1">
                  <c:v>2497</c:v>
                </c:pt>
                <c:pt idx="2">
                  <c:v>4015.9700000000003</c:v>
                </c:pt>
                <c:pt idx="3">
                  <c:v>5559.1297000000004</c:v>
                </c:pt>
                <c:pt idx="4">
                  <c:v>7126.7209970000004</c:v>
                </c:pt>
                <c:pt idx="5">
                  <c:v>8718.9882069699997</c:v>
                </c:pt>
                <c:pt idx="6">
                  <c:v>10336.1780890397</c:v>
                </c:pt>
                <c:pt idx="7">
                  <c:v>11978.539869930097</c:v>
                </c:pt>
                <c:pt idx="8">
                  <c:v>13646.325268629396</c:v>
                </c:pt>
                <c:pt idx="9">
                  <c:v>15339.78852131569</c:v>
                </c:pt>
                <c:pt idx="10">
                  <c:v>17059.186406528846</c:v>
                </c:pt>
                <c:pt idx="11">
                  <c:v>18806.778270594132</c:v>
                </c:pt>
                <c:pt idx="12">
                  <c:v>20580.846053300073</c:v>
                </c:pt>
                <c:pt idx="13">
                  <c:v>22381.654513833077</c:v>
                </c:pt>
                <c:pt idx="14">
                  <c:v>24211.471058971409</c:v>
                </c:pt>
                <c:pt idx="15">
                  <c:v>26070.585769561119</c:v>
                </c:pt>
                <c:pt idx="16">
                  <c:v>27957.291627256731</c:v>
                </c:pt>
                <c:pt idx="17">
                  <c:v>29873.8645435293</c:v>
                </c:pt>
                <c:pt idx="18">
                  <c:v>31820.603188964596</c:v>
                </c:pt>
                <c:pt idx="19">
                  <c:v>33797.809220854244</c:v>
                </c:pt>
                <c:pt idx="20">
                  <c:v>35803.787313062785</c:v>
                </c:pt>
                <c:pt idx="21">
                  <c:v>37842.825186193411</c:v>
                </c:pt>
                <c:pt idx="22">
                  <c:v>39913.253438055348</c:v>
                </c:pt>
                <c:pt idx="23">
                  <c:v>42015.385972435899</c:v>
                </c:pt>
                <c:pt idx="24">
                  <c:v>44149.539832160262</c:v>
                </c:pt>
                <c:pt idx="25">
                  <c:v>46316.035230481866</c:v>
                </c:pt>
                <c:pt idx="26">
                  <c:v>48517.195582786684</c:v>
                </c:pt>
                <c:pt idx="27">
                  <c:v>50751.367538614555</c:v>
                </c:pt>
                <c:pt idx="28">
                  <c:v>53020.881214000699</c:v>
                </c:pt>
                <c:pt idx="29">
                  <c:v>55326.090026140708</c:v>
                </c:pt>
                <c:pt idx="30">
                  <c:v>57665.35092640212</c:v>
                </c:pt>
                <c:pt idx="31">
                  <c:v>60041.004435666138</c:v>
                </c:pt>
                <c:pt idx="32">
                  <c:v>62453.414480022795</c:v>
                </c:pt>
                <c:pt idx="33">
                  <c:v>64902.948624823024</c:v>
                </c:pt>
                <c:pt idx="34">
                  <c:v>67389.97811107125</c:v>
                </c:pt>
                <c:pt idx="35">
                  <c:v>69914.877892181961</c:v>
                </c:pt>
                <c:pt idx="36">
                  <c:v>72480.026671103784</c:v>
                </c:pt>
                <c:pt idx="37">
                  <c:v>75083.826937814811</c:v>
                </c:pt>
                <c:pt idx="38">
                  <c:v>77728.665207192957</c:v>
                </c:pt>
                <c:pt idx="39">
                  <c:v>80412.951859264896</c:v>
                </c:pt>
                <c:pt idx="40">
                  <c:v>83139.081377857554</c:v>
                </c:pt>
                <c:pt idx="41">
                  <c:v>85907.47219163613</c:v>
                </c:pt>
                <c:pt idx="42">
                  <c:v>88718.546913552491</c:v>
                </c:pt>
                <c:pt idx="43">
                  <c:v>91572.732382688017</c:v>
                </c:pt>
                <c:pt idx="44">
                  <c:v>94470.459706514899</c:v>
                </c:pt>
                <c:pt idx="45">
                  <c:v>97412.164303580037</c:v>
                </c:pt>
                <c:pt idx="46">
                  <c:v>100400.28594661583</c:v>
                </c:pt>
                <c:pt idx="47">
                  <c:v>103433.28880608198</c:v>
                </c:pt>
                <c:pt idx="48">
                  <c:v>106513.6216941428</c:v>
                </c:pt>
                <c:pt idx="49">
                  <c:v>109639.75791108422</c:v>
                </c:pt>
                <c:pt idx="50">
                  <c:v>112814.15549019507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B-416F-8E66-ECEF2DDE5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31"/>
        <c:axId val="3152799"/>
        <c:axId val="3153759"/>
      </c:barChart>
      <c:catAx>
        <c:axId val="31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3759"/>
        <c:crosses val="autoZero"/>
        <c:auto val="1"/>
        <c:lblAlgn val="ctr"/>
        <c:lblOffset val="100"/>
        <c:noMultiLvlLbl val="0"/>
      </c:catAx>
      <c:valAx>
        <c:axId val="315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66675</xdr:rowOff>
    </xdr:from>
    <xdr:to>
      <xdr:col>19</xdr:col>
      <xdr:colOff>1514474</xdr:colOff>
      <xdr:row>39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27ED98-A77E-0A2F-7DC9-04403E157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CCBF-0FB5-4CC0-8150-9FEE83DEB5E6}">
  <dimension ref="A1:BA55"/>
  <sheetViews>
    <sheetView zoomScale="115" zoomScaleNormal="115" workbookViewId="0">
      <selection activeCell="I22" sqref="I22"/>
    </sheetView>
  </sheetViews>
  <sheetFormatPr defaultRowHeight="12.75" x14ac:dyDescent="0.2"/>
  <cols>
    <col min="1" max="1" width="3.7109375" customWidth="1"/>
    <col min="2" max="41" width="4.7109375" customWidth="1"/>
  </cols>
  <sheetData>
    <row r="1" spans="1:53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18" x14ac:dyDescent="0.25">
      <c r="A2" s="51"/>
      <c r="B2" s="52" t="s">
        <v>28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1:53" x14ac:dyDescent="0.2">
      <c r="A3" s="51"/>
      <c r="B3" s="60"/>
      <c r="C3" s="60" t="s">
        <v>64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</row>
    <row r="4" spans="1:53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</row>
    <row r="5" spans="1:53" x14ac:dyDescent="0.2">
      <c r="A5" s="51"/>
      <c r="B5" s="51" t="s">
        <v>59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</row>
    <row r="6" spans="1:53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</row>
    <row r="7" spans="1:53" x14ac:dyDescent="0.2">
      <c r="A7" s="51"/>
      <c r="B7" s="51" t="s">
        <v>57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</row>
    <row r="8" spans="1:53" x14ac:dyDescent="0.2">
      <c r="A8" s="51"/>
      <c r="B8" s="51" t="s">
        <v>55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</row>
    <row r="9" spans="1:53" x14ac:dyDescent="0.2">
      <c r="A9" s="51"/>
      <c r="B9" s="51" t="s">
        <v>56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1:53" x14ac:dyDescent="0.2">
      <c r="A10" s="51"/>
      <c r="B10" s="51"/>
      <c r="C10" s="51"/>
      <c r="D10" s="53" t="s">
        <v>40</v>
      </c>
      <c r="E10" s="51"/>
      <c r="F10" s="51"/>
      <c r="G10" s="51"/>
      <c r="H10" s="51"/>
      <c r="I10" s="51"/>
      <c r="J10" s="51"/>
      <c r="K10" s="53" t="s">
        <v>44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1:53" x14ac:dyDescent="0.2">
      <c r="A11" s="51"/>
      <c r="B11" s="51"/>
      <c r="C11" s="51"/>
      <c r="D11" s="51"/>
      <c r="E11" s="51" t="s">
        <v>41</v>
      </c>
      <c r="F11" s="51"/>
      <c r="G11" s="51"/>
      <c r="H11" s="51"/>
      <c r="I11" s="51"/>
      <c r="J11" s="51"/>
      <c r="K11" s="51"/>
      <c r="L11" s="51" t="s">
        <v>45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x14ac:dyDescent="0.2">
      <c r="A12" s="51"/>
      <c r="B12" s="51"/>
      <c r="C12" s="51"/>
      <c r="D12" s="51"/>
      <c r="E12" s="51" t="s">
        <v>42</v>
      </c>
      <c r="F12" s="51"/>
      <c r="G12" s="51"/>
      <c r="H12" s="51"/>
      <c r="I12" s="51"/>
      <c r="J12" s="51"/>
      <c r="K12" s="51"/>
      <c r="L12" s="51" t="s">
        <v>46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x14ac:dyDescent="0.2">
      <c r="A13" s="51"/>
      <c r="B13" s="51"/>
      <c r="C13" s="51"/>
      <c r="D13" s="51"/>
      <c r="E13" s="51" t="s">
        <v>43</v>
      </c>
      <c r="F13" s="51"/>
      <c r="G13" s="51"/>
      <c r="H13" s="51"/>
      <c r="I13" s="51"/>
      <c r="J13" s="51"/>
      <c r="K13" s="51"/>
      <c r="L13" s="51" t="s">
        <v>47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x14ac:dyDescent="0.2">
      <c r="A14" s="51"/>
      <c r="B14" s="51"/>
      <c r="C14" s="51"/>
      <c r="D14" s="53" t="s">
        <v>48</v>
      </c>
      <c r="E14" s="51"/>
      <c r="F14" s="51"/>
      <c r="G14" s="51"/>
      <c r="H14" s="51"/>
      <c r="I14" s="51"/>
      <c r="J14" s="51"/>
      <c r="K14" s="53" t="s">
        <v>52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x14ac:dyDescent="0.2">
      <c r="A15" s="51"/>
      <c r="B15" s="51"/>
      <c r="C15" s="51"/>
      <c r="D15" s="51"/>
      <c r="E15" s="51" t="s">
        <v>49</v>
      </c>
      <c r="F15" s="51"/>
      <c r="G15" s="51"/>
      <c r="H15" s="51"/>
      <c r="I15" s="51"/>
      <c r="J15" s="51"/>
      <c r="K15" s="51"/>
      <c r="L15" s="51" t="s">
        <v>53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x14ac:dyDescent="0.2">
      <c r="A16" s="51"/>
      <c r="B16" s="51"/>
      <c r="C16" s="51"/>
      <c r="D16" s="51"/>
      <c r="E16" s="51" t="s">
        <v>50</v>
      </c>
      <c r="F16" s="51"/>
      <c r="G16" s="51"/>
      <c r="H16" s="51"/>
      <c r="I16" s="51"/>
      <c r="J16" s="51"/>
      <c r="K16" s="51"/>
      <c r="L16" s="51" t="s">
        <v>58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x14ac:dyDescent="0.2">
      <c r="A17" s="51"/>
      <c r="B17" s="51"/>
      <c r="C17" s="51"/>
      <c r="D17" s="51"/>
      <c r="E17" s="51" t="s">
        <v>51</v>
      </c>
      <c r="F17" s="51"/>
      <c r="G17" s="51"/>
      <c r="H17" s="51"/>
      <c r="I17" s="51"/>
      <c r="J17" s="51"/>
      <c r="K17" s="51"/>
      <c r="L17" s="51" t="s">
        <v>54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0" spans="1:53" x14ac:dyDescent="0.2">
      <c r="A20" s="51"/>
      <c r="B20" s="51" t="s">
        <v>60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3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x14ac:dyDescent="0.2">
      <c r="A22" s="51"/>
      <c r="B22" s="51"/>
      <c r="C22" s="54" t="s">
        <v>61</v>
      </c>
      <c r="D22" s="55"/>
      <c r="E22" s="55"/>
      <c r="F22" s="55"/>
      <c r="G22" s="55"/>
      <c r="H22" s="55"/>
      <c r="I22" s="55"/>
      <c r="J22" s="55"/>
      <c r="K22" s="56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x14ac:dyDescent="0.2">
      <c r="A23" s="51"/>
      <c r="B23" s="51"/>
      <c r="C23" s="57" t="s">
        <v>62</v>
      </c>
      <c r="D23" s="58"/>
      <c r="E23" s="58"/>
      <c r="F23" s="58"/>
      <c r="G23" s="58"/>
      <c r="H23" s="58"/>
      <c r="I23" s="58"/>
      <c r="J23" s="58"/>
      <c r="K23" s="59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</row>
    <row r="29" spans="1:53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</row>
    <row r="32" spans="1:53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</row>
    <row r="33" spans="1:53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</row>
    <row r="36" spans="1:53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</row>
    <row r="38" spans="1:53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</row>
    <row r="39" spans="1:53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</row>
    <row r="40" spans="1:53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</row>
    <row r="41" spans="1:53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</row>
    <row r="42" spans="1:53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</row>
    <row r="43" spans="1:53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</row>
    <row r="44" spans="1:53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</row>
    <row r="45" spans="1:53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</row>
    <row r="46" spans="1:53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</row>
    <row r="47" spans="1:53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</row>
    <row r="48" spans="1:53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</row>
    <row r="49" spans="1:53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</row>
    <row r="50" spans="1:53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</row>
    <row r="51" spans="1:53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</row>
    <row r="52" spans="1:53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</row>
    <row r="53" spans="1:53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</row>
    <row r="54" spans="1:53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</row>
    <row r="55" spans="1:53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</row>
  </sheetData>
  <sheetProtection sheet="1" objects="1" scenarios="1"/>
  <pageMargins left="0.5" right="0.5" top="0.75" bottom="0.75" header="0.3" footer="0.3"/>
  <pageSetup orientation="landscape" r:id="rId1"/>
  <headerFooter>
    <oddFooter>Page &amp;P&amp;R&amp;Z&amp;F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360F-DBC6-41BD-867E-51B519994811}">
  <dimension ref="B1:T98"/>
  <sheetViews>
    <sheetView showGridLines="0" tabSelected="1" workbookViewId="0">
      <selection activeCell="F4" sqref="F4"/>
    </sheetView>
  </sheetViews>
  <sheetFormatPr defaultRowHeight="12.75" x14ac:dyDescent="0.2"/>
  <cols>
    <col min="1" max="2" width="2.7109375" style="13" customWidth="1"/>
    <col min="3" max="3" width="5.140625" style="14" customWidth="1"/>
    <col min="4" max="4" width="12.140625" style="15" customWidth="1"/>
    <col min="5" max="5" width="9.7109375" style="16" customWidth="1"/>
    <col min="6" max="6" width="9.7109375" style="13" customWidth="1"/>
    <col min="7" max="7" width="12.28515625" style="13" customWidth="1"/>
    <col min="8" max="13" width="9.7109375" style="13" customWidth="1"/>
    <col min="14" max="14" width="11" style="13" customWidth="1"/>
    <col min="15" max="17" width="9.7109375" style="13" customWidth="1"/>
    <col min="18" max="18" width="2.7109375" style="13" customWidth="1"/>
    <col min="19" max="19" width="5.85546875" style="13" customWidth="1"/>
    <col min="20" max="20" width="22.85546875" style="13" customWidth="1"/>
    <col min="21" max="16384" width="9.140625" style="13"/>
  </cols>
  <sheetData>
    <row r="1" spans="2:20" ht="13.5" thickBot="1" x14ac:dyDescent="0.25"/>
    <row r="2" spans="2:20" ht="23.25" x14ac:dyDescent="0.35">
      <c r="B2" s="17" t="s">
        <v>28</v>
      </c>
      <c r="C2" s="17"/>
      <c r="D2" s="18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 t="s">
        <v>64</v>
      </c>
      <c r="S2" s="21" t="str">
        <f>$T$4&amp;" Year Summary"</f>
        <v>30 Year Summary</v>
      </c>
      <c r="T2" s="22"/>
    </row>
    <row r="4" spans="2:20" ht="33.75" x14ac:dyDescent="0.3">
      <c r="B4" s="23" t="s">
        <v>7</v>
      </c>
      <c r="C4" s="23"/>
      <c r="D4" s="24"/>
      <c r="E4" s="25"/>
      <c r="J4" s="23"/>
      <c r="S4" s="26" t="s">
        <v>63</v>
      </c>
      <c r="T4" s="47">
        <v>30</v>
      </c>
    </row>
    <row r="5" spans="2:20" x14ac:dyDescent="0.2">
      <c r="C5" s="27">
        <v>1</v>
      </c>
      <c r="D5" s="48" t="s">
        <v>15</v>
      </c>
      <c r="E5" s="28" t="s">
        <v>14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T5" s="15"/>
    </row>
    <row r="6" spans="2:20" x14ac:dyDescent="0.2">
      <c r="C6" s="27">
        <v>2</v>
      </c>
      <c r="D6" s="49">
        <v>1000</v>
      </c>
      <c r="E6" s="28" t="s">
        <v>31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S6" s="32">
        <v>2</v>
      </c>
      <c r="T6" s="33">
        <f>IF($D$5="y",$D6,0)</f>
        <v>1000</v>
      </c>
    </row>
    <row r="7" spans="2:20" x14ac:dyDescent="0.2">
      <c r="C7" s="27">
        <v>3</v>
      </c>
      <c r="D7" s="49">
        <v>100</v>
      </c>
      <c r="E7" s="28" t="s">
        <v>34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S7" s="32">
        <v>3</v>
      </c>
      <c r="T7" s="33">
        <f>IF($D$5="n",$D7,0)</f>
        <v>0</v>
      </c>
    </row>
    <row r="8" spans="2:20" x14ac:dyDescent="0.2">
      <c r="C8" s="27" t="s">
        <v>16</v>
      </c>
      <c r="D8" s="31">
        <f>D7</f>
        <v>100</v>
      </c>
      <c r="E8" s="28" t="s">
        <v>32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  <c r="S8" s="32" t="s">
        <v>16</v>
      </c>
      <c r="T8" s="33">
        <f>IF($D$5="n",$D8,0)</f>
        <v>0</v>
      </c>
    </row>
    <row r="10" spans="2:20" ht="18.75" x14ac:dyDescent="0.3">
      <c r="B10" s="23" t="s">
        <v>29</v>
      </c>
      <c r="C10" s="23"/>
      <c r="D10" s="24"/>
      <c r="E10" s="25"/>
    </row>
    <row r="11" spans="2:20" x14ac:dyDescent="0.2">
      <c r="C11" s="27">
        <v>4</v>
      </c>
      <c r="D11" s="48">
        <v>240</v>
      </c>
      <c r="E11" s="28" t="s">
        <v>33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  <c r="S11" s="32">
        <v>4</v>
      </c>
      <c r="T11" s="33">
        <f>SUMIFS($I:$I,$C:$C,"&lt;="&amp;$T$4)</f>
        <v>7200</v>
      </c>
    </row>
    <row r="12" spans="2:20" x14ac:dyDescent="0.2">
      <c r="C12" s="27">
        <v>5</v>
      </c>
      <c r="D12" s="48">
        <v>500</v>
      </c>
      <c r="E12" s="28" t="s">
        <v>35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  <c r="S12" s="32">
        <v>5</v>
      </c>
      <c r="T12" s="33">
        <f>SUMIFS($J:$J,$C:$C,"&lt;="&amp;$T$4)</f>
        <v>15000</v>
      </c>
    </row>
    <row r="13" spans="2:20" x14ac:dyDescent="0.2">
      <c r="C13" s="27">
        <v>6</v>
      </c>
      <c r="D13" s="50">
        <v>0.05</v>
      </c>
      <c r="E13" s="28" t="s">
        <v>36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/>
      <c r="S13" s="32">
        <v>6</v>
      </c>
      <c r="T13" s="33">
        <f>SUMIFS($K:$K,$C:$C,"&lt;="&amp;$T$4)</f>
        <v>1968</v>
      </c>
    </row>
    <row r="14" spans="2:20" x14ac:dyDescent="0.2">
      <c r="S14" s="14"/>
    </row>
    <row r="15" spans="2:20" ht="18.75" x14ac:dyDescent="0.3">
      <c r="B15" s="23" t="s">
        <v>19</v>
      </c>
      <c r="C15" s="23"/>
      <c r="D15" s="24"/>
      <c r="E15" s="25"/>
      <c r="S15" s="23"/>
    </row>
    <row r="16" spans="2:20" x14ac:dyDescent="0.2">
      <c r="C16" s="27">
        <v>7</v>
      </c>
      <c r="D16" s="34" t="s">
        <v>17</v>
      </c>
      <c r="E16" s="28" t="s">
        <v>37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  <c r="S16" s="32">
        <v>7</v>
      </c>
      <c r="T16" s="33">
        <f>SUMIFS($M:$M,$C:$C,"&lt;="&amp;$T$4)</f>
        <v>24168</v>
      </c>
    </row>
    <row r="17" spans="2:20" x14ac:dyDescent="0.2">
      <c r="C17" s="27">
        <v>8</v>
      </c>
      <c r="D17" s="50">
        <v>7.0000000000000007E-2</v>
      </c>
      <c r="E17" s="28" t="s">
        <v>38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S17" s="32">
        <v>8</v>
      </c>
      <c r="T17" s="33">
        <f>SUMIFS($N:$N,$C:$C,"&lt;="&amp;$T$4)</f>
        <v>55050.456484814757</v>
      </c>
    </row>
    <row r="18" spans="2:20" x14ac:dyDescent="0.2">
      <c r="C18" s="27">
        <v>9</v>
      </c>
      <c r="D18" s="35">
        <v>-0.01</v>
      </c>
      <c r="E18" s="28" t="s">
        <v>39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  <c r="S18" s="32">
        <v>9</v>
      </c>
      <c r="T18" s="33">
        <f>SUMIFS($G:$G,$C:$C,"&lt;="&amp;$T$4)</f>
        <v>-7864.3509264021059</v>
      </c>
    </row>
    <row r="19" spans="2:20" x14ac:dyDescent="0.2">
      <c r="S19" s="14"/>
    </row>
    <row r="20" spans="2:20" ht="18.75" x14ac:dyDescent="0.3">
      <c r="B20" s="23" t="s">
        <v>30</v>
      </c>
      <c r="C20" s="23"/>
      <c r="D20" s="24"/>
      <c r="E20" s="25"/>
      <c r="S20" s="23"/>
    </row>
    <row r="21" spans="2:20" x14ac:dyDescent="0.2">
      <c r="C21" s="27">
        <v>10</v>
      </c>
      <c r="D21" s="35">
        <v>0.05</v>
      </c>
      <c r="E21" s="28" t="s">
        <v>18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S21" s="32">
        <v>10</v>
      </c>
      <c r="T21" s="33">
        <f>SUMIFS($F:$F,$C:$C,"&lt;="&amp;$T$4)</f>
        <v>-39321.754632010532</v>
      </c>
    </row>
    <row r="23" spans="2:20" ht="19.5" thickBot="1" x14ac:dyDescent="0.35">
      <c r="B23" s="36" t="s">
        <v>4</v>
      </c>
      <c r="C23" s="37"/>
      <c r="D23" s="38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>
        <f>_xlfn.XLOOKUP($T$4,$C$42:$C$98,$P$42:$P$98,0)</f>
        <v>57665.35092640212</v>
      </c>
    </row>
    <row r="42" spans="3:17" ht="15" x14ac:dyDescent="0.2">
      <c r="C42" s="1"/>
      <c r="D42" s="1"/>
      <c r="E42" s="42"/>
      <c r="F42" s="2" t="s">
        <v>5</v>
      </c>
      <c r="G42" s="3"/>
      <c r="H42" s="42"/>
      <c r="I42" s="4" t="s">
        <v>1</v>
      </c>
      <c r="J42" s="4"/>
      <c r="K42" s="4"/>
      <c r="L42" s="42"/>
      <c r="M42" s="5" t="s">
        <v>2</v>
      </c>
      <c r="N42" s="5"/>
      <c r="O42" s="42"/>
      <c r="P42" s="1"/>
      <c r="Q42" s="1"/>
    </row>
    <row r="43" spans="3:17" x14ac:dyDescent="0.2">
      <c r="C43" s="42"/>
      <c r="D43" s="42"/>
      <c r="E43" s="42"/>
      <c r="F43" s="6"/>
      <c r="G43" s="6"/>
      <c r="H43" s="42"/>
      <c r="I43" s="6"/>
      <c r="J43" s="6"/>
      <c r="K43" s="6"/>
      <c r="L43" s="42"/>
      <c r="M43" s="42"/>
      <c r="N43" s="42"/>
      <c r="O43" s="42"/>
      <c r="P43" s="6"/>
      <c r="Q43" s="42"/>
    </row>
    <row r="44" spans="3:17" x14ac:dyDescent="0.2">
      <c r="C44" s="42"/>
      <c r="D44" s="42"/>
      <c r="E44" s="42"/>
      <c r="F44" s="7" t="s">
        <v>21</v>
      </c>
      <c r="G44" s="7" t="s">
        <v>22</v>
      </c>
      <c r="H44" s="42"/>
      <c r="I44" s="7" t="s">
        <v>23</v>
      </c>
      <c r="J44" s="7" t="s">
        <v>24</v>
      </c>
      <c r="K44" s="7" t="s">
        <v>25</v>
      </c>
      <c r="L44" s="42"/>
      <c r="M44" s="7" t="s">
        <v>26</v>
      </c>
      <c r="N44" s="7" t="s">
        <v>27</v>
      </c>
      <c r="O44" s="42"/>
      <c r="P44" s="6"/>
      <c r="Q44" s="42"/>
    </row>
    <row r="45" spans="3:17" ht="51" x14ac:dyDescent="0.2">
      <c r="C45" s="1" t="s">
        <v>6</v>
      </c>
      <c r="D45" s="1" t="s">
        <v>0</v>
      </c>
      <c r="E45" s="42"/>
      <c r="F45" s="8" t="s">
        <v>8</v>
      </c>
      <c r="G45" s="8" t="s">
        <v>13</v>
      </c>
      <c r="H45" s="42"/>
      <c r="I45" s="1" t="s">
        <v>9</v>
      </c>
      <c r="J45" s="1" t="s">
        <v>10</v>
      </c>
      <c r="K45" s="1" t="s">
        <v>11</v>
      </c>
      <c r="L45" s="42"/>
      <c r="M45" s="9" t="s">
        <v>20</v>
      </c>
      <c r="N45" s="9" t="s">
        <v>12</v>
      </c>
      <c r="O45" s="42"/>
      <c r="P45" s="1" t="s">
        <v>4</v>
      </c>
      <c r="Q45" s="1" t="s">
        <v>3</v>
      </c>
    </row>
    <row r="46" spans="3:17" x14ac:dyDescent="0.2">
      <c r="C46" s="42"/>
      <c r="D46" s="42"/>
      <c r="E46" s="42"/>
      <c r="F46" s="6"/>
      <c r="G46" s="6"/>
      <c r="H46" s="42"/>
      <c r="I46" s="6"/>
      <c r="J46" s="6"/>
      <c r="K46" s="6"/>
      <c r="L46" s="42"/>
      <c r="M46" s="42"/>
      <c r="N46" s="42"/>
      <c r="O46" s="42"/>
      <c r="P46" s="6"/>
      <c r="Q46" s="42"/>
    </row>
    <row r="47" spans="3:17" x14ac:dyDescent="0.2">
      <c r="C47" s="43">
        <v>0</v>
      </c>
      <c r="D47" s="42"/>
      <c r="E47" s="42"/>
      <c r="F47" s="6"/>
      <c r="G47" s="6"/>
      <c r="H47" s="42"/>
      <c r="I47" s="42"/>
      <c r="J47" s="42"/>
      <c r="K47" s="42"/>
      <c r="L47" s="42"/>
      <c r="M47" s="42"/>
      <c r="N47" s="42"/>
      <c r="O47" s="42"/>
      <c r="P47" s="44">
        <f>IF($D$5="y",$D$6,($D$7+$D$8))</f>
        <v>1000</v>
      </c>
      <c r="Q47" s="45">
        <f>ROUND(P47*0.05,0)</f>
        <v>50</v>
      </c>
    </row>
    <row r="48" spans="3:17" x14ac:dyDescent="0.2">
      <c r="C48" s="45">
        <v>1</v>
      </c>
      <c r="D48" s="45">
        <f>P47</f>
        <v>1000</v>
      </c>
      <c r="E48" s="42"/>
      <c r="F48" s="10">
        <f>P47*$D$21*-1</f>
        <v>-50</v>
      </c>
      <c r="G48" s="10">
        <f>$P47*$D$18</f>
        <v>-10</v>
      </c>
      <c r="H48" s="42"/>
      <c r="I48" s="11">
        <f>$D$11</f>
        <v>240</v>
      </c>
      <c r="J48" s="11">
        <f>$D$12</f>
        <v>500</v>
      </c>
      <c r="K48" s="11">
        <f>ROUND($F48*$D$13*-1,0)</f>
        <v>3</v>
      </c>
      <c r="L48" s="42"/>
      <c r="M48" s="12">
        <f>ROUND(SUM($H48:$L48),0)</f>
        <v>743</v>
      </c>
      <c r="N48" s="46">
        <f>$P47*$D$17</f>
        <v>70</v>
      </c>
      <c r="O48" s="42"/>
      <c r="P48" s="11">
        <f>SUM($C48:$N48)</f>
        <v>2497</v>
      </c>
      <c r="Q48" s="45">
        <f>ROUND(P48*0.05,0)</f>
        <v>125</v>
      </c>
    </row>
    <row r="49" spans="3:17" x14ac:dyDescent="0.2">
      <c r="C49" s="45">
        <v>2</v>
      </c>
      <c r="D49" s="45">
        <f t="shared" ref="D49:D97" si="0">P48</f>
        <v>2497</v>
      </c>
      <c r="E49" s="42"/>
      <c r="F49" s="10">
        <f t="shared" ref="F49:F97" si="1">P48*$D$21*-1</f>
        <v>-124.85000000000001</v>
      </c>
      <c r="G49" s="10">
        <f t="shared" ref="G49:G97" si="2">$P48*$D$18</f>
        <v>-24.97</v>
      </c>
      <c r="H49" s="42"/>
      <c r="I49" s="11">
        <f t="shared" ref="I49:I97" si="3">$D$11</f>
        <v>240</v>
      </c>
      <c r="J49" s="11">
        <f t="shared" ref="J49:J97" si="4">$D$12</f>
        <v>500</v>
      </c>
      <c r="K49" s="11">
        <f t="shared" ref="K49:K97" si="5">ROUND($F49*$D$13*-1,0)</f>
        <v>6</v>
      </c>
      <c r="L49" s="42"/>
      <c r="M49" s="12">
        <f t="shared" ref="M49:M97" si="6">ROUND(SUM($H49:$L49),0)</f>
        <v>746</v>
      </c>
      <c r="N49" s="46">
        <f t="shared" ref="N49:N97" si="7">$P48*$D$17</f>
        <v>174.79000000000002</v>
      </c>
      <c r="O49" s="42"/>
      <c r="P49" s="11">
        <f t="shared" ref="P49:P97" si="8">SUM($C49:$N49)</f>
        <v>4015.9700000000003</v>
      </c>
      <c r="Q49" s="45">
        <f t="shared" ref="Q49:Q97" si="9">ROUND(P49*0.05,0)</f>
        <v>201</v>
      </c>
    </row>
    <row r="50" spans="3:17" x14ac:dyDescent="0.2">
      <c r="C50" s="45">
        <v>3</v>
      </c>
      <c r="D50" s="45">
        <f t="shared" si="0"/>
        <v>4015.9700000000003</v>
      </c>
      <c r="E50" s="42"/>
      <c r="F50" s="10">
        <f t="shared" si="1"/>
        <v>-200.79850000000002</v>
      </c>
      <c r="G50" s="10">
        <f t="shared" si="2"/>
        <v>-40.159700000000001</v>
      </c>
      <c r="H50" s="42"/>
      <c r="I50" s="11">
        <f t="shared" si="3"/>
        <v>240</v>
      </c>
      <c r="J50" s="11">
        <f t="shared" si="4"/>
        <v>500</v>
      </c>
      <c r="K50" s="11">
        <f t="shared" si="5"/>
        <v>10</v>
      </c>
      <c r="L50" s="42"/>
      <c r="M50" s="12">
        <f t="shared" si="6"/>
        <v>750</v>
      </c>
      <c r="N50" s="46">
        <f t="shared" si="7"/>
        <v>281.11790000000002</v>
      </c>
      <c r="O50" s="42"/>
      <c r="P50" s="11">
        <f t="shared" si="8"/>
        <v>5559.1297000000004</v>
      </c>
      <c r="Q50" s="45">
        <f t="shared" si="9"/>
        <v>278</v>
      </c>
    </row>
    <row r="51" spans="3:17" x14ac:dyDescent="0.2">
      <c r="C51" s="45">
        <v>4</v>
      </c>
      <c r="D51" s="45">
        <f t="shared" si="0"/>
        <v>5559.1297000000004</v>
      </c>
      <c r="E51" s="42"/>
      <c r="F51" s="10">
        <f t="shared" si="1"/>
        <v>-277.95648500000004</v>
      </c>
      <c r="G51" s="10">
        <f t="shared" si="2"/>
        <v>-55.591297000000004</v>
      </c>
      <c r="H51" s="42"/>
      <c r="I51" s="11">
        <f t="shared" si="3"/>
        <v>240</v>
      </c>
      <c r="J51" s="11">
        <f t="shared" si="4"/>
        <v>500</v>
      </c>
      <c r="K51" s="11">
        <f t="shared" si="5"/>
        <v>14</v>
      </c>
      <c r="L51" s="42"/>
      <c r="M51" s="12">
        <f t="shared" si="6"/>
        <v>754</v>
      </c>
      <c r="N51" s="46">
        <f t="shared" si="7"/>
        <v>389.13907900000004</v>
      </c>
      <c r="O51" s="42"/>
      <c r="P51" s="11">
        <f t="shared" si="8"/>
        <v>7126.7209970000004</v>
      </c>
      <c r="Q51" s="45">
        <f t="shared" si="9"/>
        <v>356</v>
      </c>
    </row>
    <row r="52" spans="3:17" x14ac:dyDescent="0.2">
      <c r="C52" s="45">
        <v>5</v>
      </c>
      <c r="D52" s="45">
        <f t="shared" si="0"/>
        <v>7126.7209970000004</v>
      </c>
      <c r="E52" s="42"/>
      <c r="F52" s="10">
        <f t="shared" si="1"/>
        <v>-356.33604985000005</v>
      </c>
      <c r="G52" s="10">
        <f t="shared" si="2"/>
        <v>-71.26720997000001</v>
      </c>
      <c r="H52" s="42"/>
      <c r="I52" s="11">
        <f t="shared" si="3"/>
        <v>240</v>
      </c>
      <c r="J52" s="11">
        <f t="shared" si="4"/>
        <v>500</v>
      </c>
      <c r="K52" s="11">
        <f t="shared" si="5"/>
        <v>18</v>
      </c>
      <c r="L52" s="42"/>
      <c r="M52" s="12">
        <f t="shared" si="6"/>
        <v>758</v>
      </c>
      <c r="N52" s="46">
        <f t="shared" si="7"/>
        <v>498.87046979000007</v>
      </c>
      <c r="O52" s="42"/>
      <c r="P52" s="11">
        <f t="shared" si="8"/>
        <v>8718.9882069699997</v>
      </c>
      <c r="Q52" s="45">
        <f t="shared" si="9"/>
        <v>436</v>
      </c>
    </row>
    <row r="53" spans="3:17" x14ac:dyDescent="0.2">
      <c r="C53" s="45">
        <v>6</v>
      </c>
      <c r="D53" s="45">
        <f t="shared" si="0"/>
        <v>8718.9882069699997</v>
      </c>
      <c r="E53" s="42"/>
      <c r="F53" s="10">
        <f t="shared" si="1"/>
        <v>-435.94941034850001</v>
      </c>
      <c r="G53" s="10">
        <f t="shared" si="2"/>
        <v>-87.189882069700005</v>
      </c>
      <c r="H53" s="42"/>
      <c r="I53" s="11">
        <f t="shared" si="3"/>
        <v>240</v>
      </c>
      <c r="J53" s="11">
        <f t="shared" si="4"/>
        <v>500</v>
      </c>
      <c r="K53" s="11">
        <f t="shared" si="5"/>
        <v>22</v>
      </c>
      <c r="L53" s="42"/>
      <c r="M53" s="12">
        <f t="shared" si="6"/>
        <v>762</v>
      </c>
      <c r="N53" s="46">
        <f t="shared" si="7"/>
        <v>610.32917448789999</v>
      </c>
      <c r="O53" s="42"/>
      <c r="P53" s="11">
        <f t="shared" si="8"/>
        <v>10336.1780890397</v>
      </c>
      <c r="Q53" s="45">
        <f t="shared" si="9"/>
        <v>517</v>
      </c>
    </row>
    <row r="54" spans="3:17" x14ac:dyDescent="0.2">
      <c r="C54" s="45">
        <v>7</v>
      </c>
      <c r="D54" s="45">
        <f t="shared" si="0"/>
        <v>10336.1780890397</v>
      </c>
      <c r="E54" s="42"/>
      <c r="F54" s="10">
        <f t="shared" si="1"/>
        <v>-516.80890445198509</v>
      </c>
      <c r="G54" s="10">
        <f t="shared" si="2"/>
        <v>-103.361780890397</v>
      </c>
      <c r="H54" s="42"/>
      <c r="I54" s="11">
        <f t="shared" si="3"/>
        <v>240</v>
      </c>
      <c r="J54" s="11">
        <f t="shared" si="4"/>
        <v>500</v>
      </c>
      <c r="K54" s="11">
        <f t="shared" si="5"/>
        <v>26</v>
      </c>
      <c r="L54" s="42"/>
      <c r="M54" s="12">
        <f t="shared" si="6"/>
        <v>766</v>
      </c>
      <c r="N54" s="46">
        <f t="shared" si="7"/>
        <v>723.53246623277914</v>
      </c>
      <c r="O54" s="42"/>
      <c r="P54" s="11">
        <f t="shared" si="8"/>
        <v>11978.539869930097</v>
      </c>
      <c r="Q54" s="45">
        <f t="shared" si="9"/>
        <v>599</v>
      </c>
    </row>
    <row r="55" spans="3:17" x14ac:dyDescent="0.2">
      <c r="C55" s="45">
        <v>8</v>
      </c>
      <c r="D55" s="45">
        <f t="shared" si="0"/>
        <v>11978.539869930097</v>
      </c>
      <c r="E55" s="42"/>
      <c r="F55" s="10">
        <f t="shared" si="1"/>
        <v>-598.92699349650491</v>
      </c>
      <c r="G55" s="10">
        <f t="shared" si="2"/>
        <v>-119.78539869930097</v>
      </c>
      <c r="H55" s="42"/>
      <c r="I55" s="11">
        <f t="shared" si="3"/>
        <v>240</v>
      </c>
      <c r="J55" s="11">
        <f t="shared" si="4"/>
        <v>500</v>
      </c>
      <c r="K55" s="11">
        <f t="shared" si="5"/>
        <v>30</v>
      </c>
      <c r="L55" s="42"/>
      <c r="M55" s="12">
        <f t="shared" si="6"/>
        <v>770</v>
      </c>
      <c r="N55" s="46">
        <f t="shared" si="7"/>
        <v>838.49779089510685</v>
      </c>
      <c r="O55" s="42"/>
      <c r="P55" s="11">
        <f t="shared" si="8"/>
        <v>13646.325268629396</v>
      </c>
      <c r="Q55" s="45">
        <f t="shared" si="9"/>
        <v>682</v>
      </c>
    </row>
    <row r="56" spans="3:17" x14ac:dyDescent="0.2">
      <c r="C56" s="45">
        <v>9</v>
      </c>
      <c r="D56" s="45">
        <f t="shared" si="0"/>
        <v>13646.325268629396</v>
      </c>
      <c r="E56" s="42"/>
      <c r="F56" s="10">
        <f t="shared" si="1"/>
        <v>-682.31626343146991</v>
      </c>
      <c r="G56" s="10">
        <f t="shared" si="2"/>
        <v>-136.46325268629397</v>
      </c>
      <c r="H56" s="42"/>
      <c r="I56" s="11">
        <f t="shared" si="3"/>
        <v>240</v>
      </c>
      <c r="J56" s="11">
        <f t="shared" si="4"/>
        <v>500</v>
      </c>
      <c r="K56" s="11">
        <f t="shared" si="5"/>
        <v>34</v>
      </c>
      <c r="L56" s="42"/>
      <c r="M56" s="12">
        <f t="shared" si="6"/>
        <v>774</v>
      </c>
      <c r="N56" s="46">
        <f t="shared" si="7"/>
        <v>955.24276880405785</v>
      </c>
      <c r="O56" s="42"/>
      <c r="P56" s="11">
        <f t="shared" si="8"/>
        <v>15339.78852131569</v>
      </c>
      <c r="Q56" s="45">
        <f t="shared" si="9"/>
        <v>767</v>
      </c>
    </row>
    <row r="57" spans="3:17" x14ac:dyDescent="0.2">
      <c r="C57" s="45">
        <v>10</v>
      </c>
      <c r="D57" s="45">
        <f t="shared" si="0"/>
        <v>15339.78852131569</v>
      </c>
      <c r="E57" s="42"/>
      <c r="F57" s="10">
        <f t="shared" si="1"/>
        <v>-766.98942606578453</v>
      </c>
      <c r="G57" s="10">
        <f t="shared" si="2"/>
        <v>-153.39788521315691</v>
      </c>
      <c r="H57" s="42"/>
      <c r="I57" s="11">
        <f t="shared" si="3"/>
        <v>240</v>
      </c>
      <c r="J57" s="11">
        <f t="shared" si="4"/>
        <v>500</v>
      </c>
      <c r="K57" s="11">
        <f t="shared" si="5"/>
        <v>38</v>
      </c>
      <c r="L57" s="42"/>
      <c r="M57" s="12">
        <f t="shared" si="6"/>
        <v>778</v>
      </c>
      <c r="N57" s="46">
        <f t="shared" si="7"/>
        <v>1073.7851964920983</v>
      </c>
      <c r="O57" s="42"/>
      <c r="P57" s="11">
        <f t="shared" si="8"/>
        <v>17059.186406528846</v>
      </c>
      <c r="Q57" s="45">
        <f t="shared" si="9"/>
        <v>853</v>
      </c>
    </row>
    <row r="58" spans="3:17" x14ac:dyDescent="0.2">
      <c r="C58" s="45">
        <f>C57+1</f>
        <v>11</v>
      </c>
      <c r="D58" s="45">
        <f t="shared" si="0"/>
        <v>17059.186406528846</v>
      </c>
      <c r="E58" s="42"/>
      <c r="F58" s="10">
        <f t="shared" si="1"/>
        <v>-852.95932032644237</v>
      </c>
      <c r="G58" s="10">
        <f t="shared" si="2"/>
        <v>-170.59186406528846</v>
      </c>
      <c r="H58" s="42"/>
      <c r="I58" s="11">
        <f t="shared" si="3"/>
        <v>240</v>
      </c>
      <c r="J58" s="11">
        <f t="shared" si="4"/>
        <v>500</v>
      </c>
      <c r="K58" s="11">
        <f t="shared" si="5"/>
        <v>43</v>
      </c>
      <c r="L58" s="42"/>
      <c r="M58" s="12">
        <f t="shared" si="6"/>
        <v>783</v>
      </c>
      <c r="N58" s="46">
        <f t="shared" si="7"/>
        <v>1194.1430484570194</v>
      </c>
      <c r="O58" s="42"/>
      <c r="P58" s="11">
        <f t="shared" si="8"/>
        <v>18806.778270594132</v>
      </c>
      <c r="Q58" s="45">
        <f t="shared" si="9"/>
        <v>940</v>
      </c>
    </row>
    <row r="59" spans="3:17" x14ac:dyDescent="0.2">
      <c r="C59" s="45">
        <f t="shared" ref="C59:C97" si="10">C58+1</f>
        <v>12</v>
      </c>
      <c r="D59" s="45">
        <f t="shared" si="0"/>
        <v>18806.778270594132</v>
      </c>
      <c r="E59" s="42"/>
      <c r="F59" s="10">
        <f t="shared" si="1"/>
        <v>-940.33891352970659</v>
      </c>
      <c r="G59" s="10">
        <f t="shared" si="2"/>
        <v>-188.06778270594131</v>
      </c>
      <c r="H59" s="42"/>
      <c r="I59" s="11">
        <f t="shared" si="3"/>
        <v>240</v>
      </c>
      <c r="J59" s="11">
        <f t="shared" si="4"/>
        <v>500</v>
      </c>
      <c r="K59" s="11">
        <f t="shared" si="5"/>
        <v>47</v>
      </c>
      <c r="L59" s="42"/>
      <c r="M59" s="12">
        <f t="shared" si="6"/>
        <v>787</v>
      </c>
      <c r="N59" s="46">
        <f t="shared" si="7"/>
        <v>1316.4744789415893</v>
      </c>
      <c r="O59" s="42"/>
      <c r="P59" s="11">
        <f t="shared" si="8"/>
        <v>20580.846053300073</v>
      </c>
      <c r="Q59" s="45">
        <f t="shared" si="9"/>
        <v>1029</v>
      </c>
    </row>
    <row r="60" spans="3:17" x14ac:dyDescent="0.2">
      <c r="C60" s="45">
        <f t="shared" si="10"/>
        <v>13</v>
      </c>
      <c r="D60" s="45">
        <f t="shared" si="0"/>
        <v>20580.846053300073</v>
      </c>
      <c r="E60" s="42"/>
      <c r="F60" s="10">
        <f t="shared" si="1"/>
        <v>-1029.0423026650037</v>
      </c>
      <c r="G60" s="10">
        <f t="shared" si="2"/>
        <v>-205.80846053300073</v>
      </c>
      <c r="H60" s="42"/>
      <c r="I60" s="11">
        <f t="shared" si="3"/>
        <v>240</v>
      </c>
      <c r="J60" s="11">
        <f t="shared" si="4"/>
        <v>500</v>
      </c>
      <c r="K60" s="11">
        <f t="shared" si="5"/>
        <v>51</v>
      </c>
      <c r="L60" s="42"/>
      <c r="M60" s="12">
        <f t="shared" si="6"/>
        <v>791</v>
      </c>
      <c r="N60" s="46">
        <f t="shared" si="7"/>
        <v>1440.6592237310051</v>
      </c>
      <c r="O60" s="42"/>
      <c r="P60" s="11">
        <f t="shared" si="8"/>
        <v>22381.654513833077</v>
      </c>
      <c r="Q60" s="45">
        <f t="shared" si="9"/>
        <v>1119</v>
      </c>
    </row>
    <row r="61" spans="3:17" x14ac:dyDescent="0.2">
      <c r="C61" s="45">
        <f t="shared" si="10"/>
        <v>14</v>
      </c>
      <c r="D61" s="45">
        <f t="shared" si="0"/>
        <v>22381.654513833077</v>
      </c>
      <c r="E61" s="42"/>
      <c r="F61" s="10">
        <f t="shared" si="1"/>
        <v>-1119.0827256916539</v>
      </c>
      <c r="G61" s="10">
        <f t="shared" si="2"/>
        <v>-223.81654513833078</v>
      </c>
      <c r="H61" s="42"/>
      <c r="I61" s="11">
        <f t="shared" si="3"/>
        <v>240</v>
      </c>
      <c r="J61" s="11">
        <f t="shared" si="4"/>
        <v>500</v>
      </c>
      <c r="K61" s="11">
        <f t="shared" si="5"/>
        <v>56</v>
      </c>
      <c r="L61" s="42"/>
      <c r="M61" s="12">
        <f t="shared" si="6"/>
        <v>796</v>
      </c>
      <c r="N61" s="46">
        <f t="shared" si="7"/>
        <v>1566.7158159683156</v>
      </c>
      <c r="O61" s="42"/>
      <c r="P61" s="11">
        <f t="shared" si="8"/>
        <v>24211.471058971409</v>
      </c>
      <c r="Q61" s="45">
        <f t="shared" si="9"/>
        <v>1211</v>
      </c>
    </row>
    <row r="62" spans="3:17" x14ac:dyDescent="0.2">
      <c r="C62" s="45">
        <f t="shared" si="10"/>
        <v>15</v>
      </c>
      <c r="D62" s="45">
        <f t="shared" si="0"/>
        <v>24211.471058971409</v>
      </c>
      <c r="E62" s="42"/>
      <c r="F62" s="10">
        <f t="shared" si="1"/>
        <v>-1210.5735529485705</v>
      </c>
      <c r="G62" s="10">
        <f t="shared" si="2"/>
        <v>-242.11471058971409</v>
      </c>
      <c r="H62" s="42"/>
      <c r="I62" s="11">
        <f t="shared" si="3"/>
        <v>240</v>
      </c>
      <c r="J62" s="11">
        <f t="shared" si="4"/>
        <v>500</v>
      </c>
      <c r="K62" s="11">
        <f t="shared" si="5"/>
        <v>61</v>
      </c>
      <c r="L62" s="42"/>
      <c r="M62" s="12">
        <f t="shared" si="6"/>
        <v>801</v>
      </c>
      <c r="N62" s="46">
        <f t="shared" si="7"/>
        <v>1694.8029741279988</v>
      </c>
      <c r="O62" s="42"/>
      <c r="P62" s="11">
        <f t="shared" si="8"/>
        <v>26070.585769561119</v>
      </c>
      <c r="Q62" s="45">
        <f t="shared" si="9"/>
        <v>1304</v>
      </c>
    </row>
    <row r="63" spans="3:17" x14ac:dyDescent="0.2">
      <c r="C63" s="45">
        <f t="shared" si="10"/>
        <v>16</v>
      </c>
      <c r="D63" s="45">
        <f t="shared" si="0"/>
        <v>26070.585769561119</v>
      </c>
      <c r="E63" s="42"/>
      <c r="F63" s="10">
        <f t="shared" si="1"/>
        <v>-1303.5292884780561</v>
      </c>
      <c r="G63" s="10">
        <f t="shared" si="2"/>
        <v>-260.7058576956112</v>
      </c>
      <c r="H63" s="42"/>
      <c r="I63" s="11">
        <f t="shared" si="3"/>
        <v>240</v>
      </c>
      <c r="J63" s="11">
        <f t="shared" si="4"/>
        <v>500</v>
      </c>
      <c r="K63" s="11">
        <f t="shared" si="5"/>
        <v>65</v>
      </c>
      <c r="L63" s="42"/>
      <c r="M63" s="12">
        <f t="shared" si="6"/>
        <v>805</v>
      </c>
      <c r="N63" s="46">
        <f t="shared" si="7"/>
        <v>1824.9410038692786</v>
      </c>
      <c r="O63" s="42"/>
      <c r="P63" s="11">
        <f t="shared" si="8"/>
        <v>27957.291627256731</v>
      </c>
      <c r="Q63" s="45">
        <f t="shared" si="9"/>
        <v>1398</v>
      </c>
    </row>
    <row r="64" spans="3:17" x14ac:dyDescent="0.2">
      <c r="C64" s="45">
        <f t="shared" si="10"/>
        <v>17</v>
      </c>
      <c r="D64" s="45">
        <f t="shared" si="0"/>
        <v>27957.291627256731</v>
      </c>
      <c r="E64" s="42"/>
      <c r="F64" s="10">
        <f t="shared" si="1"/>
        <v>-1397.8645813628366</v>
      </c>
      <c r="G64" s="10">
        <f t="shared" si="2"/>
        <v>-279.57291627256734</v>
      </c>
      <c r="H64" s="42"/>
      <c r="I64" s="11">
        <f t="shared" si="3"/>
        <v>240</v>
      </c>
      <c r="J64" s="11">
        <f t="shared" si="4"/>
        <v>500</v>
      </c>
      <c r="K64" s="11">
        <f t="shared" si="5"/>
        <v>70</v>
      </c>
      <c r="L64" s="42"/>
      <c r="M64" s="12">
        <f t="shared" si="6"/>
        <v>810</v>
      </c>
      <c r="N64" s="46">
        <f t="shared" si="7"/>
        <v>1957.0104139079713</v>
      </c>
      <c r="O64" s="42"/>
      <c r="P64" s="11">
        <f t="shared" si="8"/>
        <v>29873.8645435293</v>
      </c>
      <c r="Q64" s="45">
        <f t="shared" si="9"/>
        <v>1494</v>
      </c>
    </row>
    <row r="65" spans="3:17" x14ac:dyDescent="0.2">
      <c r="C65" s="45">
        <f t="shared" si="10"/>
        <v>18</v>
      </c>
      <c r="D65" s="45">
        <f t="shared" si="0"/>
        <v>29873.8645435293</v>
      </c>
      <c r="E65" s="42"/>
      <c r="F65" s="10">
        <f t="shared" si="1"/>
        <v>-1493.6932271764651</v>
      </c>
      <c r="G65" s="10">
        <f t="shared" si="2"/>
        <v>-298.73864543529299</v>
      </c>
      <c r="H65" s="42"/>
      <c r="I65" s="11">
        <f t="shared" si="3"/>
        <v>240</v>
      </c>
      <c r="J65" s="11">
        <f t="shared" si="4"/>
        <v>500</v>
      </c>
      <c r="K65" s="11">
        <f t="shared" si="5"/>
        <v>75</v>
      </c>
      <c r="L65" s="42"/>
      <c r="M65" s="12">
        <f t="shared" si="6"/>
        <v>815</v>
      </c>
      <c r="N65" s="46">
        <f t="shared" si="7"/>
        <v>2091.1705180470512</v>
      </c>
      <c r="O65" s="42"/>
      <c r="P65" s="11">
        <f t="shared" si="8"/>
        <v>31820.603188964596</v>
      </c>
      <c r="Q65" s="45">
        <f t="shared" si="9"/>
        <v>1591</v>
      </c>
    </row>
    <row r="66" spans="3:17" x14ac:dyDescent="0.2">
      <c r="C66" s="45">
        <f t="shared" si="10"/>
        <v>19</v>
      </c>
      <c r="D66" s="45">
        <f t="shared" si="0"/>
        <v>31820.603188964596</v>
      </c>
      <c r="E66" s="42"/>
      <c r="F66" s="10">
        <f t="shared" si="1"/>
        <v>-1591.0301594482298</v>
      </c>
      <c r="G66" s="10">
        <f t="shared" si="2"/>
        <v>-318.206031889646</v>
      </c>
      <c r="H66" s="42"/>
      <c r="I66" s="11">
        <f t="shared" si="3"/>
        <v>240</v>
      </c>
      <c r="J66" s="11">
        <f t="shared" si="4"/>
        <v>500</v>
      </c>
      <c r="K66" s="11">
        <f t="shared" si="5"/>
        <v>80</v>
      </c>
      <c r="L66" s="42"/>
      <c r="M66" s="12">
        <f t="shared" si="6"/>
        <v>820</v>
      </c>
      <c r="N66" s="46">
        <f t="shared" si="7"/>
        <v>2227.4422232275219</v>
      </c>
      <c r="O66" s="42"/>
      <c r="P66" s="11">
        <f t="shared" si="8"/>
        <v>33797.809220854244</v>
      </c>
      <c r="Q66" s="45">
        <f t="shared" si="9"/>
        <v>1690</v>
      </c>
    </row>
    <row r="67" spans="3:17" x14ac:dyDescent="0.2">
      <c r="C67" s="45">
        <f t="shared" si="10"/>
        <v>20</v>
      </c>
      <c r="D67" s="45">
        <f t="shared" si="0"/>
        <v>33797.809220854244</v>
      </c>
      <c r="E67" s="42"/>
      <c r="F67" s="10">
        <f t="shared" si="1"/>
        <v>-1689.8904610427123</v>
      </c>
      <c r="G67" s="10">
        <f t="shared" si="2"/>
        <v>-337.97809220854242</v>
      </c>
      <c r="H67" s="42"/>
      <c r="I67" s="11">
        <f t="shared" si="3"/>
        <v>240</v>
      </c>
      <c r="J67" s="11">
        <f t="shared" si="4"/>
        <v>500</v>
      </c>
      <c r="K67" s="11">
        <f t="shared" si="5"/>
        <v>84</v>
      </c>
      <c r="L67" s="42"/>
      <c r="M67" s="12">
        <f t="shared" si="6"/>
        <v>824</v>
      </c>
      <c r="N67" s="46">
        <f t="shared" si="7"/>
        <v>2365.8466454597974</v>
      </c>
      <c r="O67" s="42"/>
      <c r="P67" s="11">
        <f t="shared" si="8"/>
        <v>35803.787313062785</v>
      </c>
      <c r="Q67" s="45">
        <f t="shared" si="9"/>
        <v>1790</v>
      </c>
    </row>
    <row r="68" spans="3:17" x14ac:dyDescent="0.2">
      <c r="C68" s="45">
        <f t="shared" si="10"/>
        <v>21</v>
      </c>
      <c r="D68" s="45">
        <f t="shared" si="0"/>
        <v>35803.787313062785</v>
      </c>
      <c r="E68" s="42"/>
      <c r="F68" s="10">
        <f t="shared" si="1"/>
        <v>-1790.1893656531392</v>
      </c>
      <c r="G68" s="10">
        <f t="shared" si="2"/>
        <v>-358.03787313062787</v>
      </c>
      <c r="H68" s="42"/>
      <c r="I68" s="11">
        <f t="shared" si="3"/>
        <v>240</v>
      </c>
      <c r="J68" s="11">
        <f t="shared" si="4"/>
        <v>500</v>
      </c>
      <c r="K68" s="11">
        <f t="shared" si="5"/>
        <v>90</v>
      </c>
      <c r="L68" s="42"/>
      <c r="M68" s="12">
        <f t="shared" si="6"/>
        <v>830</v>
      </c>
      <c r="N68" s="46">
        <f t="shared" si="7"/>
        <v>2506.2651119143952</v>
      </c>
      <c r="O68" s="42"/>
      <c r="P68" s="11">
        <f t="shared" si="8"/>
        <v>37842.825186193411</v>
      </c>
      <c r="Q68" s="45">
        <f t="shared" si="9"/>
        <v>1892</v>
      </c>
    </row>
    <row r="69" spans="3:17" x14ac:dyDescent="0.2">
      <c r="C69" s="45">
        <f t="shared" si="10"/>
        <v>22</v>
      </c>
      <c r="D69" s="45">
        <f t="shared" si="0"/>
        <v>37842.825186193411</v>
      </c>
      <c r="E69" s="42"/>
      <c r="F69" s="10">
        <f t="shared" si="1"/>
        <v>-1892.1412593096707</v>
      </c>
      <c r="G69" s="10">
        <f t="shared" si="2"/>
        <v>-378.42825186193414</v>
      </c>
      <c r="H69" s="42"/>
      <c r="I69" s="11">
        <f t="shared" si="3"/>
        <v>240</v>
      </c>
      <c r="J69" s="11">
        <f t="shared" si="4"/>
        <v>500</v>
      </c>
      <c r="K69" s="11">
        <f t="shared" si="5"/>
        <v>95</v>
      </c>
      <c r="L69" s="42"/>
      <c r="M69" s="12">
        <f t="shared" si="6"/>
        <v>835</v>
      </c>
      <c r="N69" s="46">
        <f t="shared" si="7"/>
        <v>2648.9977630335388</v>
      </c>
      <c r="O69" s="42"/>
      <c r="P69" s="11">
        <f t="shared" si="8"/>
        <v>39913.253438055348</v>
      </c>
      <c r="Q69" s="45">
        <f t="shared" si="9"/>
        <v>1996</v>
      </c>
    </row>
    <row r="70" spans="3:17" x14ac:dyDescent="0.2">
      <c r="C70" s="45">
        <f t="shared" si="10"/>
        <v>23</v>
      </c>
      <c r="D70" s="45">
        <f t="shared" si="0"/>
        <v>39913.253438055348</v>
      </c>
      <c r="E70" s="42"/>
      <c r="F70" s="10">
        <f t="shared" si="1"/>
        <v>-1995.6626719027674</v>
      </c>
      <c r="G70" s="10">
        <f t="shared" si="2"/>
        <v>-399.13253438055347</v>
      </c>
      <c r="H70" s="42"/>
      <c r="I70" s="11">
        <f t="shared" si="3"/>
        <v>240</v>
      </c>
      <c r="J70" s="11">
        <f t="shared" si="4"/>
        <v>500</v>
      </c>
      <c r="K70" s="11">
        <f t="shared" si="5"/>
        <v>100</v>
      </c>
      <c r="L70" s="42"/>
      <c r="M70" s="12">
        <f t="shared" si="6"/>
        <v>840</v>
      </c>
      <c r="N70" s="46">
        <f t="shared" si="7"/>
        <v>2793.9277406638748</v>
      </c>
      <c r="O70" s="42"/>
      <c r="P70" s="11">
        <f t="shared" si="8"/>
        <v>42015.385972435899</v>
      </c>
      <c r="Q70" s="45">
        <f t="shared" si="9"/>
        <v>2101</v>
      </c>
    </row>
    <row r="71" spans="3:17" x14ac:dyDescent="0.2">
      <c r="C71" s="45">
        <f t="shared" si="10"/>
        <v>24</v>
      </c>
      <c r="D71" s="45">
        <f t="shared" si="0"/>
        <v>42015.385972435899</v>
      </c>
      <c r="E71" s="42"/>
      <c r="F71" s="10">
        <f t="shared" si="1"/>
        <v>-2100.7692986217949</v>
      </c>
      <c r="G71" s="10">
        <f t="shared" si="2"/>
        <v>-420.15385972435899</v>
      </c>
      <c r="H71" s="42"/>
      <c r="I71" s="11">
        <f t="shared" si="3"/>
        <v>240</v>
      </c>
      <c r="J71" s="11">
        <f t="shared" si="4"/>
        <v>500</v>
      </c>
      <c r="K71" s="11">
        <f t="shared" si="5"/>
        <v>105</v>
      </c>
      <c r="L71" s="42"/>
      <c r="M71" s="12">
        <f t="shared" si="6"/>
        <v>845</v>
      </c>
      <c r="N71" s="46">
        <f t="shared" si="7"/>
        <v>2941.0770180705131</v>
      </c>
      <c r="O71" s="42"/>
      <c r="P71" s="11">
        <f t="shared" si="8"/>
        <v>44149.539832160262</v>
      </c>
      <c r="Q71" s="45">
        <f t="shared" si="9"/>
        <v>2207</v>
      </c>
    </row>
    <row r="72" spans="3:17" x14ac:dyDescent="0.2">
      <c r="C72" s="45">
        <f t="shared" si="10"/>
        <v>25</v>
      </c>
      <c r="D72" s="45">
        <f t="shared" si="0"/>
        <v>44149.539832160262</v>
      </c>
      <c r="E72" s="42"/>
      <c r="F72" s="10">
        <f t="shared" si="1"/>
        <v>-2207.4769916080131</v>
      </c>
      <c r="G72" s="10">
        <f t="shared" si="2"/>
        <v>-441.49539832160264</v>
      </c>
      <c r="H72" s="42"/>
      <c r="I72" s="11">
        <f t="shared" si="3"/>
        <v>240</v>
      </c>
      <c r="J72" s="11">
        <f t="shared" si="4"/>
        <v>500</v>
      </c>
      <c r="K72" s="11">
        <f t="shared" si="5"/>
        <v>110</v>
      </c>
      <c r="L72" s="42"/>
      <c r="M72" s="12">
        <f t="shared" si="6"/>
        <v>850</v>
      </c>
      <c r="N72" s="46">
        <f t="shared" si="7"/>
        <v>3090.4677882512187</v>
      </c>
      <c r="O72" s="42"/>
      <c r="P72" s="11">
        <f t="shared" si="8"/>
        <v>46316.035230481866</v>
      </c>
      <c r="Q72" s="45">
        <f t="shared" si="9"/>
        <v>2316</v>
      </c>
    </row>
    <row r="73" spans="3:17" x14ac:dyDescent="0.2">
      <c r="C73" s="45">
        <f t="shared" si="10"/>
        <v>26</v>
      </c>
      <c r="D73" s="45">
        <f t="shared" si="0"/>
        <v>46316.035230481866</v>
      </c>
      <c r="E73" s="42"/>
      <c r="F73" s="10">
        <f t="shared" si="1"/>
        <v>-2315.8017615240933</v>
      </c>
      <c r="G73" s="10">
        <f t="shared" si="2"/>
        <v>-463.16035230481867</v>
      </c>
      <c r="H73" s="42"/>
      <c r="I73" s="11">
        <f t="shared" si="3"/>
        <v>240</v>
      </c>
      <c r="J73" s="11">
        <f t="shared" si="4"/>
        <v>500</v>
      </c>
      <c r="K73" s="11">
        <f t="shared" si="5"/>
        <v>116</v>
      </c>
      <c r="L73" s="42"/>
      <c r="M73" s="12">
        <f t="shared" si="6"/>
        <v>856</v>
      </c>
      <c r="N73" s="46">
        <f t="shared" si="7"/>
        <v>3242.122466133731</v>
      </c>
      <c r="O73" s="42"/>
      <c r="P73" s="11">
        <f t="shared" si="8"/>
        <v>48517.195582786684</v>
      </c>
      <c r="Q73" s="45">
        <f t="shared" si="9"/>
        <v>2426</v>
      </c>
    </row>
    <row r="74" spans="3:17" x14ac:dyDescent="0.2">
      <c r="C74" s="45">
        <f t="shared" si="10"/>
        <v>27</v>
      </c>
      <c r="D74" s="45">
        <f t="shared" si="0"/>
        <v>48517.195582786684</v>
      </c>
      <c r="E74" s="42"/>
      <c r="F74" s="10">
        <f t="shared" si="1"/>
        <v>-2425.8597791393345</v>
      </c>
      <c r="G74" s="10">
        <f t="shared" si="2"/>
        <v>-485.17195582786684</v>
      </c>
      <c r="H74" s="42"/>
      <c r="I74" s="11">
        <f t="shared" si="3"/>
        <v>240</v>
      </c>
      <c r="J74" s="11">
        <f t="shared" si="4"/>
        <v>500</v>
      </c>
      <c r="K74" s="11">
        <f t="shared" si="5"/>
        <v>121</v>
      </c>
      <c r="L74" s="42"/>
      <c r="M74" s="12">
        <f t="shared" si="6"/>
        <v>861</v>
      </c>
      <c r="N74" s="46">
        <f t="shared" si="7"/>
        <v>3396.2036907950683</v>
      </c>
      <c r="O74" s="42"/>
      <c r="P74" s="11">
        <f t="shared" si="8"/>
        <v>50751.367538614555</v>
      </c>
      <c r="Q74" s="45">
        <f t="shared" si="9"/>
        <v>2538</v>
      </c>
    </row>
    <row r="75" spans="3:17" x14ac:dyDescent="0.2">
      <c r="C75" s="45">
        <f t="shared" si="10"/>
        <v>28</v>
      </c>
      <c r="D75" s="45">
        <f t="shared" si="0"/>
        <v>50751.367538614555</v>
      </c>
      <c r="E75" s="42"/>
      <c r="F75" s="10">
        <f t="shared" si="1"/>
        <v>-2537.5683769307279</v>
      </c>
      <c r="G75" s="10">
        <f t="shared" si="2"/>
        <v>-507.51367538614556</v>
      </c>
      <c r="H75" s="42"/>
      <c r="I75" s="11">
        <f t="shared" si="3"/>
        <v>240</v>
      </c>
      <c r="J75" s="11">
        <f t="shared" si="4"/>
        <v>500</v>
      </c>
      <c r="K75" s="11">
        <f t="shared" si="5"/>
        <v>127</v>
      </c>
      <c r="L75" s="42"/>
      <c r="M75" s="12">
        <f t="shared" si="6"/>
        <v>867</v>
      </c>
      <c r="N75" s="46">
        <f t="shared" si="7"/>
        <v>3552.5957277030193</v>
      </c>
      <c r="O75" s="42"/>
      <c r="P75" s="11">
        <f t="shared" si="8"/>
        <v>53020.881214000699</v>
      </c>
      <c r="Q75" s="45">
        <f t="shared" si="9"/>
        <v>2651</v>
      </c>
    </row>
    <row r="76" spans="3:17" x14ac:dyDescent="0.2">
      <c r="C76" s="45">
        <f t="shared" si="10"/>
        <v>29</v>
      </c>
      <c r="D76" s="45">
        <f t="shared" si="0"/>
        <v>53020.881214000699</v>
      </c>
      <c r="E76" s="42"/>
      <c r="F76" s="10">
        <f t="shared" si="1"/>
        <v>-2651.0440607000351</v>
      </c>
      <c r="G76" s="10">
        <f t="shared" si="2"/>
        <v>-530.20881214000701</v>
      </c>
      <c r="H76" s="42"/>
      <c r="I76" s="11">
        <f t="shared" si="3"/>
        <v>240</v>
      </c>
      <c r="J76" s="11">
        <f t="shared" si="4"/>
        <v>500</v>
      </c>
      <c r="K76" s="11">
        <f t="shared" si="5"/>
        <v>133</v>
      </c>
      <c r="L76" s="42"/>
      <c r="M76" s="12">
        <f t="shared" si="6"/>
        <v>873</v>
      </c>
      <c r="N76" s="46">
        <f t="shared" si="7"/>
        <v>3711.4616849800491</v>
      </c>
      <c r="O76" s="42"/>
      <c r="P76" s="11">
        <f t="shared" si="8"/>
        <v>55326.090026140708</v>
      </c>
      <c r="Q76" s="45">
        <f t="shared" si="9"/>
        <v>2766</v>
      </c>
    </row>
    <row r="77" spans="3:17" x14ac:dyDescent="0.2">
      <c r="C77" s="45">
        <f t="shared" si="10"/>
        <v>30</v>
      </c>
      <c r="D77" s="45">
        <f t="shared" si="0"/>
        <v>55326.090026140708</v>
      </c>
      <c r="E77" s="42"/>
      <c r="F77" s="10">
        <f t="shared" si="1"/>
        <v>-2766.3045013070355</v>
      </c>
      <c r="G77" s="10">
        <f t="shared" si="2"/>
        <v>-553.26090026140707</v>
      </c>
      <c r="H77" s="42"/>
      <c r="I77" s="11">
        <f t="shared" si="3"/>
        <v>240</v>
      </c>
      <c r="J77" s="11">
        <f t="shared" si="4"/>
        <v>500</v>
      </c>
      <c r="K77" s="11">
        <f t="shared" si="5"/>
        <v>138</v>
      </c>
      <c r="L77" s="42"/>
      <c r="M77" s="12">
        <f t="shared" si="6"/>
        <v>878</v>
      </c>
      <c r="N77" s="46">
        <f t="shared" si="7"/>
        <v>3872.8263018298499</v>
      </c>
      <c r="O77" s="42"/>
      <c r="P77" s="11">
        <f t="shared" si="8"/>
        <v>57665.35092640212</v>
      </c>
      <c r="Q77" s="45">
        <f t="shared" si="9"/>
        <v>2883</v>
      </c>
    </row>
    <row r="78" spans="3:17" x14ac:dyDescent="0.2">
      <c r="C78" s="45">
        <f t="shared" si="10"/>
        <v>31</v>
      </c>
      <c r="D78" s="45">
        <f t="shared" si="0"/>
        <v>57665.35092640212</v>
      </c>
      <c r="E78" s="42"/>
      <c r="F78" s="10">
        <f t="shared" si="1"/>
        <v>-2883.2675463201062</v>
      </c>
      <c r="G78" s="10">
        <f t="shared" si="2"/>
        <v>-576.65350926402118</v>
      </c>
      <c r="H78" s="42"/>
      <c r="I78" s="11">
        <f t="shared" si="3"/>
        <v>240</v>
      </c>
      <c r="J78" s="11">
        <f t="shared" si="4"/>
        <v>500</v>
      </c>
      <c r="K78" s="11">
        <f t="shared" si="5"/>
        <v>144</v>
      </c>
      <c r="L78" s="42"/>
      <c r="M78" s="12">
        <f t="shared" si="6"/>
        <v>884</v>
      </c>
      <c r="N78" s="46">
        <f t="shared" si="7"/>
        <v>4036.5745648481488</v>
      </c>
      <c r="O78" s="42"/>
      <c r="P78" s="11">
        <f t="shared" si="8"/>
        <v>60041.004435666138</v>
      </c>
      <c r="Q78" s="45">
        <f t="shared" si="9"/>
        <v>3002</v>
      </c>
    </row>
    <row r="79" spans="3:17" x14ac:dyDescent="0.2">
      <c r="C79" s="45">
        <f t="shared" si="10"/>
        <v>32</v>
      </c>
      <c r="D79" s="45">
        <f t="shared" si="0"/>
        <v>60041.004435666138</v>
      </c>
      <c r="E79" s="42"/>
      <c r="F79" s="10">
        <f t="shared" si="1"/>
        <v>-3002.0502217833073</v>
      </c>
      <c r="G79" s="10">
        <f t="shared" si="2"/>
        <v>-600.41004435666139</v>
      </c>
      <c r="H79" s="42"/>
      <c r="I79" s="11">
        <f t="shared" si="3"/>
        <v>240</v>
      </c>
      <c r="J79" s="11">
        <f t="shared" si="4"/>
        <v>500</v>
      </c>
      <c r="K79" s="11">
        <f t="shared" si="5"/>
        <v>150</v>
      </c>
      <c r="L79" s="42"/>
      <c r="M79" s="12">
        <f t="shared" si="6"/>
        <v>890</v>
      </c>
      <c r="N79" s="46">
        <f t="shared" si="7"/>
        <v>4202.8703104966298</v>
      </c>
      <c r="O79" s="42"/>
      <c r="P79" s="11">
        <f t="shared" si="8"/>
        <v>62453.414480022795</v>
      </c>
      <c r="Q79" s="45">
        <f t="shared" si="9"/>
        <v>3123</v>
      </c>
    </row>
    <row r="80" spans="3:17" x14ac:dyDescent="0.2">
      <c r="C80" s="45">
        <f t="shared" si="10"/>
        <v>33</v>
      </c>
      <c r="D80" s="45">
        <f t="shared" si="0"/>
        <v>62453.414480022795</v>
      </c>
      <c r="E80" s="42"/>
      <c r="F80" s="10">
        <f t="shared" si="1"/>
        <v>-3122.6707240011401</v>
      </c>
      <c r="G80" s="10">
        <f t="shared" si="2"/>
        <v>-624.53414480022798</v>
      </c>
      <c r="H80" s="42"/>
      <c r="I80" s="11">
        <f t="shared" si="3"/>
        <v>240</v>
      </c>
      <c r="J80" s="11">
        <f t="shared" si="4"/>
        <v>500</v>
      </c>
      <c r="K80" s="11">
        <f t="shared" si="5"/>
        <v>156</v>
      </c>
      <c r="L80" s="42"/>
      <c r="M80" s="12">
        <f t="shared" si="6"/>
        <v>896</v>
      </c>
      <c r="N80" s="46">
        <f t="shared" si="7"/>
        <v>4371.7390136015956</v>
      </c>
      <c r="O80" s="42"/>
      <c r="P80" s="11">
        <f t="shared" si="8"/>
        <v>64902.948624823024</v>
      </c>
      <c r="Q80" s="45">
        <f t="shared" si="9"/>
        <v>3245</v>
      </c>
    </row>
    <row r="81" spans="3:17" x14ac:dyDescent="0.2">
      <c r="C81" s="45">
        <f t="shared" si="10"/>
        <v>34</v>
      </c>
      <c r="D81" s="45">
        <f t="shared" si="0"/>
        <v>64902.948624823024</v>
      </c>
      <c r="E81" s="42"/>
      <c r="F81" s="10">
        <f t="shared" si="1"/>
        <v>-3245.1474312411515</v>
      </c>
      <c r="G81" s="10">
        <f t="shared" si="2"/>
        <v>-649.02948624823023</v>
      </c>
      <c r="H81" s="42"/>
      <c r="I81" s="11">
        <f t="shared" si="3"/>
        <v>240</v>
      </c>
      <c r="J81" s="11">
        <f t="shared" si="4"/>
        <v>500</v>
      </c>
      <c r="K81" s="11">
        <f t="shared" si="5"/>
        <v>162</v>
      </c>
      <c r="L81" s="42"/>
      <c r="M81" s="12">
        <f t="shared" si="6"/>
        <v>902</v>
      </c>
      <c r="N81" s="46">
        <f t="shared" si="7"/>
        <v>4543.2064037376122</v>
      </c>
      <c r="O81" s="42"/>
      <c r="P81" s="11">
        <f t="shared" si="8"/>
        <v>67389.97811107125</v>
      </c>
      <c r="Q81" s="45">
        <f t="shared" si="9"/>
        <v>3369</v>
      </c>
    </row>
    <row r="82" spans="3:17" x14ac:dyDescent="0.2">
      <c r="C82" s="45">
        <f t="shared" si="10"/>
        <v>35</v>
      </c>
      <c r="D82" s="45">
        <f t="shared" si="0"/>
        <v>67389.97811107125</v>
      </c>
      <c r="E82" s="42"/>
      <c r="F82" s="10">
        <f t="shared" si="1"/>
        <v>-3369.4989055535625</v>
      </c>
      <c r="G82" s="10">
        <f t="shared" si="2"/>
        <v>-673.89978111071252</v>
      </c>
      <c r="H82" s="42"/>
      <c r="I82" s="11">
        <f t="shared" si="3"/>
        <v>240</v>
      </c>
      <c r="J82" s="11">
        <f t="shared" si="4"/>
        <v>500</v>
      </c>
      <c r="K82" s="11">
        <f t="shared" si="5"/>
        <v>168</v>
      </c>
      <c r="L82" s="42"/>
      <c r="M82" s="12">
        <f t="shared" si="6"/>
        <v>908</v>
      </c>
      <c r="N82" s="46">
        <f t="shared" si="7"/>
        <v>4717.2984677749882</v>
      </c>
      <c r="O82" s="42"/>
      <c r="P82" s="11">
        <f t="shared" si="8"/>
        <v>69914.877892181961</v>
      </c>
      <c r="Q82" s="45">
        <f t="shared" si="9"/>
        <v>3496</v>
      </c>
    </row>
    <row r="83" spans="3:17" x14ac:dyDescent="0.2">
      <c r="C83" s="45">
        <f t="shared" si="10"/>
        <v>36</v>
      </c>
      <c r="D83" s="45">
        <f t="shared" si="0"/>
        <v>69914.877892181961</v>
      </c>
      <c r="E83" s="42"/>
      <c r="F83" s="10">
        <f t="shared" si="1"/>
        <v>-3495.7438946090983</v>
      </c>
      <c r="G83" s="10">
        <f t="shared" si="2"/>
        <v>-699.1487789218196</v>
      </c>
      <c r="H83" s="42"/>
      <c r="I83" s="11">
        <f t="shared" si="3"/>
        <v>240</v>
      </c>
      <c r="J83" s="11">
        <f t="shared" si="4"/>
        <v>500</v>
      </c>
      <c r="K83" s="11">
        <f t="shared" si="5"/>
        <v>175</v>
      </c>
      <c r="L83" s="42"/>
      <c r="M83" s="12">
        <f t="shared" si="6"/>
        <v>915</v>
      </c>
      <c r="N83" s="46">
        <f t="shared" si="7"/>
        <v>4894.0414524527378</v>
      </c>
      <c r="O83" s="42"/>
      <c r="P83" s="11">
        <f t="shared" si="8"/>
        <v>72480.026671103784</v>
      </c>
      <c r="Q83" s="45">
        <f t="shared" si="9"/>
        <v>3624</v>
      </c>
    </row>
    <row r="84" spans="3:17" x14ac:dyDescent="0.2">
      <c r="C84" s="45">
        <f t="shared" si="10"/>
        <v>37</v>
      </c>
      <c r="D84" s="45">
        <f t="shared" si="0"/>
        <v>72480.026671103784</v>
      </c>
      <c r="E84" s="42"/>
      <c r="F84" s="10">
        <f t="shared" si="1"/>
        <v>-3624.0013335551894</v>
      </c>
      <c r="G84" s="10">
        <f t="shared" si="2"/>
        <v>-724.80026671103781</v>
      </c>
      <c r="H84" s="42"/>
      <c r="I84" s="11">
        <f t="shared" si="3"/>
        <v>240</v>
      </c>
      <c r="J84" s="11">
        <f t="shared" si="4"/>
        <v>500</v>
      </c>
      <c r="K84" s="11">
        <f t="shared" si="5"/>
        <v>181</v>
      </c>
      <c r="L84" s="42"/>
      <c r="M84" s="12">
        <f t="shared" si="6"/>
        <v>921</v>
      </c>
      <c r="N84" s="46">
        <f t="shared" si="7"/>
        <v>5073.6018669772657</v>
      </c>
      <c r="O84" s="42"/>
      <c r="P84" s="11">
        <f t="shared" si="8"/>
        <v>75083.826937814811</v>
      </c>
      <c r="Q84" s="45">
        <f t="shared" si="9"/>
        <v>3754</v>
      </c>
    </row>
    <row r="85" spans="3:17" x14ac:dyDescent="0.2">
      <c r="C85" s="45">
        <f t="shared" si="10"/>
        <v>38</v>
      </c>
      <c r="D85" s="45">
        <f t="shared" si="0"/>
        <v>75083.826937814811</v>
      </c>
      <c r="E85" s="42"/>
      <c r="F85" s="10">
        <f t="shared" si="1"/>
        <v>-3754.1913468907405</v>
      </c>
      <c r="G85" s="10">
        <f t="shared" si="2"/>
        <v>-750.83826937814808</v>
      </c>
      <c r="H85" s="42"/>
      <c r="I85" s="11">
        <f t="shared" si="3"/>
        <v>240</v>
      </c>
      <c r="J85" s="11">
        <f t="shared" si="4"/>
        <v>500</v>
      </c>
      <c r="K85" s="11">
        <f t="shared" si="5"/>
        <v>188</v>
      </c>
      <c r="L85" s="42"/>
      <c r="M85" s="12">
        <f t="shared" si="6"/>
        <v>928</v>
      </c>
      <c r="N85" s="46">
        <f t="shared" si="7"/>
        <v>5255.8678856470369</v>
      </c>
      <c r="O85" s="42"/>
      <c r="P85" s="11">
        <f t="shared" si="8"/>
        <v>77728.665207192957</v>
      </c>
      <c r="Q85" s="45">
        <f t="shared" si="9"/>
        <v>3886</v>
      </c>
    </row>
    <row r="86" spans="3:17" x14ac:dyDescent="0.2">
      <c r="C86" s="45">
        <f t="shared" si="10"/>
        <v>39</v>
      </c>
      <c r="D86" s="45">
        <f t="shared" si="0"/>
        <v>77728.665207192957</v>
      </c>
      <c r="E86" s="42"/>
      <c r="F86" s="10">
        <f t="shared" si="1"/>
        <v>-3886.4332603596481</v>
      </c>
      <c r="G86" s="10">
        <f t="shared" si="2"/>
        <v>-777.28665207192955</v>
      </c>
      <c r="H86" s="42"/>
      <c r="I86" s="11">
        <f t="shared" si="3"/>
        <v>240</v>
      </c>
      <c r="J86" s="11">
        <f t="shared" si="4"/>
        <v>500</v>
      </c>
      <c r="K86" s="11">
        <f t="shared" si="5"/>
        <v>194</v>
      </c>
      <c r="L86" s="42"/>
      <c r="M86" s="12">
        <f t="shared" si="6"/>
        <v>934</v>
      </c>
      <c r="N86" s="46">
        <f t="shared" si="7"/>
        <v>5441.0065645035074</v>
      </c>
      <c r="O86" s="42"/>
      <c r="P86" s="11">
        <f t="shared" si="8"/>
        <v>80412.951859264896</v>
      </c>
      <c r="Q86" s="45">
        <f t="shared" si="9"/>
        <v>4021</v>
      </c>
    </row>
    <row r="87" spans="3:17" x14ac:dyDescent="0.2">
      <c r="C87" s="45">
        <f t="shared" si="10"/>
        <v>40</v>
      </c>
      <c r="D87" s="45">
        <f t="shared" si="0"/>
        <v>80412.951859264896</v>
      </c>
      <c r="E87" s="42"/>
      <c r="F87" s="10">
        <f t="shared" si="1"/>
        <v>-4020.6475929632452</v>
      </c>
      <c r="G87" s="10">
        <f t="shared" si="2"/>
        <v>-804.12951859264899</v>
      </c>
      <c r="H87" s="42"/>
      <c r="I87" s="11">
        <f t="shared" si="3"/>
        <v>240</v>
      </c>
      <c r="J87" s="11">
        <f t="shared" si="4"/>
        <v>500</v>
      </c>
      <c r="K87" s="11">
        <f t="shared" si="5"/>
        <v>201</v>
      </c>
      <c r="L87" s="42"/>
      <c r="M87" s="12">
        <f t="shared" si="6"/>
        <v>941</v>
      </c>
      <c r="N87" s="46">
        <f t="shared" si="7"/>
        <v>5628.9066301485436</v>
      </c>
      <c r="O87" s="42"/>
      <c r="P87" s="11">
        <f t="shared" si="8"/>
        <v>83139.081377857554</v>
      </c>
      <c r="Q87" s="45">
        <f t="shared" si="9"/>
        <v>4157</v>
      </c>
    </row>
    <row r="88" spans="3:17" x14ac:dyDescent="0.2">
      <c r="C88" s="45">
        <f t="shared" si="10"/>
        <v>41</v>
      </c>
      <c r="D88" s="45">
        <f t="shared" si="0"/>
        <v>83139.081377857554</v>
      </c>
      <c r="E88" s="42"/>
      <c r="F88" s="10">
        <f t="shared" si="1"/>
        <v>-4156.9540688928782</v>
      </c>
      <c r="G88" s="10">
        <f t="shared" si="2"/>
        <v>-831.39081377857553</v>
      </c>
      <c r="H88" s="42"/>
      <c r="I88" s="11">
        <f t="shared" si="3"/>
        <v>240</v>
      </c>
      <c r="J88" s="11">
        <f t="shared" si="4"/>
        <v>500</v>
      </c>
      <c r="K88" s="11">
        <f t="shared" si="5"/>
        <v>208</v>
      </c>
      <c r="L88" s="42"/>
      <c r="M88" s="12">
        <f t="shared" si="6"/>
        <v>948</v>
      </c>
      <c r="N88" s="46">
        <f t="shared" si="7"/>
        <v>5819.7356964500295</v>
      </c>
      <c r="O88" s="42"/>
      <c r="P88" s="11">
        <f t="shared" si="8"/>
        <v>85907.47219163613</v>
      </c>
      <c r="Q88" s="45">
        <f t="shared" si="9"/>
        <v>4295</v>
      </c>
    </row>
    <row r="89" spans="3:17" x14ac:dyDescent="0.2">
      <c r="C89" s="45">
        <f t="shared" si="10"/>
        <v>42</v>
      </c>
      <c r="D89" s="45">
        <f t="shared" si="0"/>
        <v>85907.47219163613</v>
      </c>
      <c r="E89" s="42"/>
      <c r="F89" s="10">
        <f t="shared" si="1"/>
        <v>-4295.3736095818067</v>
      </c>
      <c r="G89" s="10">
        <f t="shared" si="2"/>
        <v>-859.07472191636134</v>
      </c>
      <c r="H89" s="42"/>
      <c r="I89" s="11">
        <f t="shared" si="3"/>
        <v>240</v>
      </c>
      <c r="J89" s="11">
        <f t="shared" si="4"/>
        <v>500</v>
      </c>
      <c r="K89" s="11">
        <f t="shared" si="5"/>
        <v>215</v>
      </c>
      <c r="L89" s="42"/>
      <c r="M89" s="12">
        <f t="shared" si="6"/>
        <v>955</v>
      </c>
      <c r="N89" s="46">
        <f t="shared" si="7"/>
        <v>6013.5230534145294</v>
      </c>
      <c r="O89" s="42"/>
      <c r="P89" s="11">
        <f t="shared" si="8"/>
        <v>88718.546913552491</v>
      </c>
      <c r="Q89" s="45">
        <f t="shared" si="9"/>
        <v>4436</v>
      </c>
    </row>
    <row r="90" spans="3:17" x14ac:dyDescent="0.2">
      <c r="C90" s="45">
        <f t="shared" si="10"/>
        <v>43</v>
      </c>
      <c r="D90" s="45">
        <f t="shared" si="0"/>
        <v>88718.546913552491</v>
      </c>
      <c r="E90" s="42"/>
      <c r="F90" s="10">
        <f t="shared" si="1"/>
        <v>-4435.9273456776245</v>
      </c>
      <c r="G90" s="10">
        <f t="shared" si="2"/>
        <v>-887.18546913552495</v>
      </c>
      <c r="H90" s="42"/>
      <c r="I90" s="11">
        <f t="shared" si="3"/>
        <v>240</v>
      </c>
      <c r="J90" s="11">
        <f t="shared" si="4"/>
        <v>500</v>
      </c>
      <c r="K90" s="11">
        <f t="shared" si="5"/>
        <v>222</v>
      </c>
      <c r="L90" s="42"/>
      <c r="M90" s="12">
        <f t="shared" si="6"/>
        <v>962</v>
      </c>
      <c r="N90" s="46">
        <f t="shared" si="7"/>
        <v>6210.2982839486749</v>
      </c>
      <c r="O90" s="42"/>
      <c r="P90" s="11">
        <f t="shared" si="8"/>
        <v>91572.732382688017</v>
      </c>
      <c r="Q90" s="45">
        <f t="shared" si="9"/>
        <v>4579</v>
      </c>
    </row>
    <row r="91" spans="3:17" x14ac:dyDescent="0.2">
      <c r="C91" s="45">
        <f t="shared" si="10"/>
        <v>44</v>
      </c>
      <c r="D91" s="45">
        <f t="shared" si="0"/>
        <v>91572.732382688017</v>
      </c>
      <c r="E91" s="42"/>
      <c r="F91" s="10">
        <f t="shared" si="1"/>
        <v>-4578.6366191344014</v>
      </c>
      <c r="G91" s="10">
        <f t="shared" si="2"/>
        <v>-915.72732382688014</v>
      </c>
      <c r="H91" s="42"/>
      <c r="I91" s="11">
        <f t="shared" si="3"/>
        <v>240</v>
      </c>
      <c r="J91" s="11">
        <f t="shared" si="4"/>
        <v>500</v>
      </c>
      <c r="K91" s="11">
        <f t="shared" si="5"/>
        <v>229</v>
      </c>
      <c r="L91" s="42"/>
      <c r="M91" s="12">
        <f t="shared" si="6"/>
        <v>969</v>
      </c>
      <c r="N91" s="46">
        <f t="shared" si="7"/>
        <v>6410.0912667881621</v>
      </c>
      <c r="O91" s="42"/>
      <c r="P91" s="11">
        <f t="shared" si="8"/>
        <v>94470.459706514899</v>
      </c>
      <c r="Q91" s="45">
        <f t="shared" si="9"/>
        <v>4724</v>
      </c>
    </row>
    <row r="92" spans="3:17" x14ac:dyDescent="0.2">
      <c r="C92" s="45">
        <f t="shared" si="10"/>
        <v>45</v>
      </c>
      <c r="D92" s="45">
        <f t="shared" si="0"/>
        <v>94470.459706514899</v>
      </c>
      <c r="E92" s="42"/>
      <c r="F92" s="10">
        <f t="shared" si="1"/>
        <v>-4723.5229853257451</v>
      </c>
      <c r="G92" s="10">
        <f t="shared" si="2"/>
        <v>-944.70459706514896</v>
      </c>
      <c r="H92" s="42"/>
      <c r="I92" s="11">
        <f t="shared" si="3"/>
        <v>240</v>
      </c>
      <c r="J92" s="11">
        <f t="shared" si="4"/>
        <v>500</v>
      </c>
      <c r="K92" s="11">
        <f t="shared" si="5"/>
        <v>236</v>
      </c>
      <c r="L92" s="42"/>
      <c r="M92" s="12">
        <f t="shared" si="6"/>
        <v>976</v>
      </c>
      <c r="N92" s="46">
        <f t="shared" si="7"/>
        <v>6612.9321794560437</v>
      </c>
      <c r="O92" s="42"/>
      <c r="P92" s="11">
        <f t="shared" si="8"/>
        <v>97412.164303580037</v>
      </c>
      <c r="Q92" s="45">
        <f t="shared" si="9"/>
        <v>4871</v>
      </c>
    </row>
    <row r="93" spans="3:17" x14ac:dyDescent="0.2">
      <c r="C93" s="45">
        <f t="shared" si="10"/>
        <v>46</v>
      </c>
      <c r="D93" s="45">
        <f t="shared" si="0"/>
        <v>97412.164303580037</v>
      </c>
      <c r="E93" s="42"/>
      <c r="F93" s="10">
        <f t="shared" si="1"/>
        <v>-4870.6082151790024</v>
      </c>
      <c r="G93" s="10">
        <f t="shared" si="2"/>
        <v>-974.12164303580039</v>
      </c>
      <c r="H93" s="42"/>
      <c r="I93" s="11">
        <f t="shared" si="3"/>
        <v>240</v>
      </c>
      <c r="J93" s="11">
        <f t="shared" si="4"/>
        <v>500</v>
      </c>
      <c r="K93" s="11">
        <f t="shared" si="5"/>
        <v>244</v>
      </c>
      <c r="L93" s="42"/>
      <c r="M93" s="12">
        <f t="shared" si="6"/>
        <v>984</v>
      </c>
      <c r="N93" s="46">
        <f t="shared" si="7"/>
        <v>6818.8515012506032</v>
      </c>
      <c r="O93" s="42"/>
      <c r="P93" s="11">
        <f t="shared" si="8"/>
        <v>100400.28594661583</v>
      </c>
      <c r="Q93" s="45">
        <f t="shared" si="9"/>
        <v>5020</v>
      </c>
    </row>
    <row r="94" spans="3:17" x14ac:dyDescent="0.2">
      <c r="C94" s="45">
        <f t="shared" si="10"/>
        <v>47</v>
      </c>
      <c r="D94" s="45">
        <f t="shared" si="0"/>
        <v>100400.28594661583</v>
      </c>
      <c r="E94" s="42"/>
      <c r="F94" s="10">
        <f t="shared" si="1"/>
        <v>-5020.014297330792</v>
      </c>
      <c r="G94" s="10">
        <f t="shared" si="2"/>
        <v>-1004.0028594661583</v>
      </c>
      <c r="H94" s="42"/>
      <c r="I94" s="11">
        <f t="shared" si="3"/>
        <v>240</v>
      </c>
      <c r="J94" s="11">
        <f t="shared" si="4"/>
        <v>500</v>
      </c>
      <c r="K94" s="11">
        <f t="shared" si="5"/>
        <v>251</v>
      </c>
      <c r="L94" s="42"/>
      <c r="M94" s="12">
        <f t="shared" si="6"/>
        <v>991</v>
      </c>
      <c r="N94" s="46">
        <f t="shared" si="7"/>
        <v>7028.0200162631081</v>
      </c>
      <c r="O94" s="42"/>
      <c r="P94" s="11">
        <f t="shared" si="8"/>
        <v>103433.28880608198</v>
      </c>
      <c r="Q94" s="45">
        <f t="shared" si="9"/>
        <v>5172</v>
      </c>
    </row>
    <row r="95" spans="3:17" x14ac:dyDescent="0.2">
      <c r="C95" s="45">
        <f t="shared" si="10"/>
        <v>48</v>
      </c>
      <c r="D95" s="45">
        <f t="shared" si="0"/>
        <v>103433.28880608198</v>
      </c>
      <c r="E95" s="42"/>
      <c r="F95" s="10">
        <f t="shared" si="1"/>
        <v>-5171.6644403040991</v>
      </c>
      <c r="G95" s="10">
        <f t="shared" si="2"/>
        <v>-1034.3328880608199</v>
      </c>
      <c r="H95" s="42"/>
      <c r="I95" s="11">
        <f t="shared" si="3"/>
        <v>240</v>
      </c>
      <c r="J95" s="11">
        <f t="shared" si="4"/>
        <v>500</v>
      </c>
      <c r="K95" s="11">
        <f t="shared" si="5"/>
        <v>259</v>
      </c>
      <c r="L95" s="42"/>
      <c r="M95" s="12">
        <f t="shared" si="6"/>
        <v>999</v>
      </c>
      <c r="N95" s="46">
        <f t="shared" si="7"/>
        <v>7240.3302164257393</v>
      </c>
      <c r="O95" s="42"/>
      <c r="P95" s="11">
        <f t="shared" si="8"/>
        <v>106513.6216941428</v>
      </c>
      <c r="Q95" s="45">
        <f t="shared" si="9"/>
        <v>5326</v>
      </c>
    </row>
    <row r="96" spans="3:17" x14ac:dyDescent="0.2">
      <c r="C96" s="45">
        <f t="shared" si="10"/>
        <v>49</v>
      </c>
      <c r="D96" s="45">
        <f t="shared" si="0"/>
        <v>106513.6216941428</v>
      </c>
      <c r="E96" s="42"/>
      <c r="F96" s="10">
        <f t="shared" si="1"/>
        <v>-5325.6810847071401</v>
      </c>
      <c r="G96" s="10">
        <f t="shared" si="2"/>
        <v>-1065.1362169414281</v>
      </c>
      <c r="H96" s="42"/>
      <c r="I96" s="11">
        <f t="shared" si="3"/>
        <v>240</v>
      </c>
      <c r="J96" s="11">
        <f t="shared" si="4"/>
        <v>500</v>
      </c>
      <c r="K96" s="11">
        <f t="shared" si="5"/>
        <v>266</v>
      </c>
      <c r="L96" s="42"/>
      <c r="M96" s="12">
        <f t="shared" si="6"/>
        <v>1006</v>
      </c>
      <c r="N96" s="46">
        <f t="shared" si="7"/>
        <v>7455.9535185899967</v>
      </c>
      <c r="O96" s="42"/>
      <c r="P96" s="11">
        <f t="shared" si="8"/>
        <v>109639.75791108422</v>
      </c>
      <c r="Q96" s="45">
        <f t="shared" si="9"/>
        <v>5482</v>
      </c>
    </row>
    <row r="97" spans="3:17" x14ac:dyDescent="0.2">
      <c r="C97" s="45">
        <f t="shared" si="10"/>
        <v>50</v>
      </c>
      <c r="D97" s="45">
        <f t="shared" si="0"/>
        <v>109639.75791108422</v>
      </c>
      <c r="E97" s="42"/>
      <c r="F97" s="10">
        <f t="shared" si="1"/>
        <v>-5481.9878955542117</v>
      </c>
      <c r="G97" s="10">
        <f t="shared" si="2"/>
        <v>-1096.3975791108421</v>
      </c>
      <c r="H97" s="42"/>
      <c r="I97" s="11">
        <f t="shared" si="3"/>
        <v>240</v>
      </c>
      <c r="J97" s="11">
        <f t="shared" si="4"/>
        <v>500</v>
      </c>
      <c r="K97" s="11">
        <f t="shared" si="5"/>
        <v>274</v>
      </c>
      <c r="L97" s="42"/>
      <c r="M97" s="12">
        <f t="shared" si="6"/>
        <v>1014</v>
      </c>
      <c r="N97" s="46">
        <f t="shared" si="7"/>
        <v>7674.7830537758964</v>
      </c>
      <c r="O97" s="42"/>
      <c r="P97" s="11">
        <f t="shared" si="8"/>
        <v>112814.15549019507</v>
      </c>
      <c r="Q97" s="45">
        <f t="shared" si="9"/>
        <v>5641</v>
      </c>
    </row>
    <row r="98" spans="3:17" ht="15" x14ac:dyDescent="0.2">
      <c r="C98" s="1"/>
      <c r="D98" s="1"/>
      <c r="E98" s="42"/>
      <c r="F98" s="2" t="s">
        <v>5</v>
      </c>
      <c r="G98" s="3"/>
      <c r="H98" s="42"/>
      <c r="I98" s="4" t="s">
        <v>1</v>
      </c>
      <c r="J98" s="4"/>
      <c r="K98" s="4"/>
      <c r="L98" s="42"/>
      <c r="M98" s="5" t="s">
        <v>2</v>
      </c>
      <c r="N98" s="5"/>
      <c r="O98" s="42"/>
      <c r="P98" s="1"/>
      <c r="Q98" s="1"/>
    </row>
  </sheetData>
  <sheetProtection sheet="1" objects="1" scenarios="1"/>
  <conditionalFormatting sqref="D6">
    <cfRule type="expression" dxfId="1" priority="2">
      <formula>$D$5="y"</formula>
    </cfRule>
  </conditionalFormatting>
  <conditionalFormatting sqref="D7">
    <cfRule type="expression" dxfId="0" priority="1">
      <formula>$D$5="n"</formula>
    </cfRule>
  </conditionalFormatting>
  <dataValidations count="1">
    <dataValidation type="list" allowBlank="1" showInputMessage="1" showErrorMessage="1" sqref="D5" xr:uid="{9432A04B-3C7D-49F1-B025-4C105AE2081B}">
      <formula1>"y,n"</formula1>
    </dataValidation>
  </dataValidations>
  <pageMargins left="0.25" right="0.25" top="0.75" bottom="0.75" header="0.3" footer="0.3"/>
  <pageSetup scale="75" orientation="landscape" r:id="rId1"/>
  <headerFooter>
    <oddFooter>&amp;Z&amp;F&amp;RPage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50b242b-e381-4b77-886e-543c4678da09">N5JE6DDA5D23-2086242889-321499</_dlc_DocId>
    <_dlc_DocIdUrl xmlns="650b242b-e381-4b77-886e-543c4678da09">
      <Url>https://midwayusafoundation.sharepoint.com/sites/Programs/_layouts/15/DocIdRedir.aspx?ID=N5JE6DDA5D23-2086242889-321499</Url>
      <Description>N5JE6DDA5D23-2086242889-321499</Description>
    </_dlc_DocIdUrl>
    <TaxCatchAll xmlns="650b242b-e381-4b77-886e-543c4678da09" xsi:nil="true"/>
    <lcf76f155ced4ddcb4097134ff3c332f xmlns="2d3be834-5d4c-4e43-a35f-e0a90fe03b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D98AF74FE0B4A89508E66A217D6D2" ma:contentTypeVersion="15" ma:contentTypeDescription="Create a new document." ma:contentTypeScope="" ma:versionID="69a1a73bf7f362fcf7e2382b582c9402">
  <xsd:schema xmlns:xsd="http://www.w3.org/2001/XMLSchema" xmlns:xs="http://www.w3.org/2001/XMLSchema" xmlns:p="http://schemas.microsoft.com/office/2006/metadata/properties" xmlns:ns2="650b242b-e381-4b77-886e-543c4678da09" xmlns:ns3="2d3be834-5d4c-4e43-a35f-e0a90fe03baf" targetNamespace="http://schemas.microsoft.com/office/2006/metadata/properties" ma:root="true" ma:fieldsID="950971cc48c25273e70649c6755738c8" ns2:_="" ns3:_="">
    <xsd:import namespace="650b242b-e381-4b77-886e-543c4678da09"/>
    <xsd:import namespace="2d3be834-5d4c-4e43-a35f-e0a90fe03ba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b242b-e381-4b77-886e-543c4678da0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91d6445e-2d5b-45ac-a532-1034da9774a8}" ma:internalName="TaxCatchAll" ma:showField="CatchAllData" ma:web="650b242b-e381-4b77-886e-543c4678da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e834-5d4c-4e43-a35f-e0a90fe03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546cdec-35b0-46fd-99b1-b7ad91dc8b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2E0E497-85DE-4943-96A6-83DBACD29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F251E-7D01-4368-B5B1-009F730F2E14}">
  <ds:schemaRefs>
    <ds:schemaRef ds:uri="http://schemas.microsoft.com/office/2006/metadata/properties"/>
    <ds:schemaRef ds:uri="http://schemas.microsoft.com/office/infopath/2007/PartnerControls"/>
    <ds:schemaRef ds:uri="650b242b-e381-4b77-886e-543c4678da09"/>
    <ds:schemaRef ds:uri="2d3be834-5d4c-4e43-a35f-e0a90fe03baf"/>
  </ds:schemaRefs>
</ds:datastoreItem>
</file>

<file path=customXml/itemProps3.xml><?xml version="1.0" encoding="utf-8"?>
<ds:datastoreItem xmlns:ds="http://schemas.openxmlformats.org/officeDocument/2006/customXml" ds:itemID="{13564D38-2263-40C0-9922-2159F5F9D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0b242b-e381-4b77-886e-543c4678da09"/>
    <ds:schemaRef ds:uri="2d3be834-5d4c-4e43-a35f-e0a90fe03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D968581-2727-4C22-8C30-ADCE03FEDD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Procedures</vt:lpstr>
      <vt:lpstr>Forecast_Tool</vt:lpstr>
      <vt:lpstr>Forecast_Tool!Print_Area</vt:lpstr>
      <vt:lpstr>Procedures!Print_Area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Ferrell, Brent</dc:creator>
  <cp:lastModifiedBy>Brent Ferrell</cp:lastModifiedBy>
  <cp:lastPrinted>2025-07-29T15:46:12Z</cp:lastPrinted>
  <dcterms:created xsi:type="dcterms:W3CDTF">2021-09-20T16:54:27Z</dcterms:created>
  <dcterms:modified xsi:type="dcterms:W3CDTF">2025-07-29T15:53:14Z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0x010100EF8D98AF74FE0B4A89508E66A217D6D2</vt:lpwstr>
  </property>
  <property fmtid="{D5CDD505-2E9C-101B-9397-08002B2CF9AE}" pid="3" name="_dlc_DocIdItemGuid">
    <vt:lpwstr>546be51e-6d2f-4ec7-bbd6-78c55707cc5f</vt:lpwstr>
  </property>
  <property fmtid="{D5CDD505-2E9C-101B-9397-08002B2CF9AE}" pid="4" name="MediaServiceImageTags">
    <vt:lpwstr/>
  </property>
</Properties>
</file>